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defaultThemeVersion="124226"/>
  <bookViews>
    <workbookView xWindow="-105" yWindow="-105" windowWidth="23250" windowHeight="12570" tabRatio="880" firstSheet="1" activeTab="1"/>
  </bookViews>
  <sheets>
    <sheet name="Ret. Principal Ledger" sheetId="54" state="hidden" r:id="rId1"/>
    <sheet name="Investor Report" sheetId="8" r:id="rId2"/>
    <sheet name="EMI Forecast" sheetId="72" state="hidden" r:id="rId3"/>
  </sheets>
  <externalReferences>
    <externalReference r:id="rId4"/>
    <externalReference r:id="rId5"/>
    <externalReference r:id="rId6"/>
  </externalReferences>
  <definedNames>
    <definedName name="Assets">'Investor Report'!$D$205:$D$216</definedName>
    <definedName name="Assets_Current_Correct">'Investor Report'!$D$205:$D$224</definedName>
    <definedName name="Assets_Current_Mth">'Investor Report'!$D$205:$D$216</definedName>
    <definedName name="Assets_Current_Period">'Investor Report'!$D$205:$D$216</definedName>
    <definedName name="Assets_Prior_Correct">'Investor Report'!$C$205:$C$224</definedName>
    <definedName name="Assets_Prior_Mth">'Investor Report'!$C$205:$C$216</definedName>
    <definedName name="balance">#REF!</definedName>
    <definedName name="Cash_Recs_Data_File">#REF!</definedName>
    <definedName name="Cash_Recs_Sign_Off">#REF!</definedName>
    <definedName name="Cash_Recs_Starting_Point">#REF!</definedName>
    <definedName name="CDR">#REF!</definedName>
    <definedName name="Clear_Initials_Sign_Off">#REF!</definedName>
    <definedName name="Current_Month_Rec">#REF!</definedName>
    <definedName name="Current_Mth_Crystal">#REF!</definedName>
    <definedName name="Current_Mth_IG">#REF!</definedName>
    <definedName name="Current_Mth_PNR">#REF!</definedName>
    <definedName name="Current_Notes_Balance">#REF!</definedName>
    <definedName name="Current_Period_Balance_Notes">#REF!</definedName>
    <definedName name="Current_Recoveries">'Investor Report'!$C$287:$C$289</definedName>
    <definedName name="Cust_No_Data_File">#REF!</definedName>
    <definedName name="Data_Grouped_Sign_Off">#REF!</definedName>
    <definedName name="Data_Ungrouped_Sign_Off">#REF!</definedName>
    <definedName name="Draft_Waterfall_Sign_Off">#REF!</definedName>
    <definedName name="e">[1]Checks!$D$3</definedName>
    <definedName name="Final_Waterfall_Sign_Off">#REF!</definedName>
    <definedName name="Funding_Current">'Investor Report'!$C$229:$C$232</definedName>
    <definedName name="Funding_Prior">'Investor Report'!$B$229:$B$232</definedName>
    <definedName name="Grouped_Data_File">#REF!</definedName>
    <definedName name="Grouped_Data_Sign_Off">#REF!</definedName>
    <definedName name="Grouped_Data_Starting_Point">#REF!</definedName>
    <definedName name="Holiday">#REF!</definedName>
    <definedName name="Holidays">[2]Holidays!$E$2:$E$910</definedName>
    <definedName name="IG">#REF!</definedName>
    <definedName name="interest_date">#REF!</definedName>
    <definedName name="InterestPaymentDate">#REF!</definedName>
    <definedName name="MonthEnd">#REF!</definedName>
    <definedName name="no_of_prop">#REF!</definedName>
    <definedName name="No_of_Prop_Sign_Off">#REF!</definedName>
    <definedName name="No_of_Prop_Start_Point">#REF!</definedName>
    <definedName name="number">#REF!</definedName>
    <definedName name="period">#REF!</definedName>
    <definedName name="PH_Data_File">#REF!</definedName>
    <definedName name="PH_Sign_Off">#REF!</definedName>
    <definedName name="PH_Start_Point">#REF!</definedName>
    <definedName name="PH_Tab_SO">#REF!</definedName>
    <definedName name="PHs">#REF!</definedName>
    <definedName name="PNR">#REF!</definedName>
    <definedName name="pool">#REF!</definedName>
    <definedName name="Poss_Tab_SO">#REF!</definedName>
    <definedName name="Possessions_Count_Function">#REF!</definedName>
    <definedName name="Possessions_Data_File">#REF!</definedName>
    <definedName name="Possessions_Data_Start_Point">#REF!</definedName>
    <definedName name="Possessions_Sign_Off">#REF!</definedName>
    <definedName name="PPR">#REF!</definedName>
    <definedName name="Previous_Notes_Balance">#REF!</definedName>
    <definedName name="Previous_Period_Balance_Notes">#REF!</definedName>
    <definedName name="_xlnm.Print_Area" localSheetId="1">'Investor Report'!$A$1:$J$913</definedName>
    <definedName name="_xlnm.Print_Area" localSheetId="0">'Ret. Principal Ledger'!$A$1:$A$86</definedName>
    <definedName name="Prior_Grouped_Data_Range">#REF!</definedName>
    <definedName name="Prior_Month_And_Trend_Analysis_Sign_Off">#REF!</definedName>
    <definedName name="Prior_Month_Rec">#REF!</definedName>
    <definedName name="Prior_Month_Rec_Sign_Off">#REF!</definedName>
    <definedName name="Prior_Month_Value">#REF!</definedName>
    <definedName name="Prior_Mth_CDR">#REF!</definedName>
    <definedName name="Prior_Mth_Crystal">#REF!</definedName>
    <definedName name="Prior_Mth_Crystal_Sign_Off">#REF!</definedName>
    <definedName name="Prior_Mth_IG">#REF!</definedName>
    <definedName name="Prior_Mth_PNR">#REF!</definedName>
    <definedName name="Prior_Mth_PPR">#REF!</definedName>
    <definedName name="Prior_Mth_Swap">#REF!</definedName>
    <definedName name="Prior_No_of_Prop_Data_Range">#REF!</definedName>
    <definedName name="Prior_PH_Data_Range">#REF!</definedName>
    <definedName name="Prior_Possessions_Data_Range">#REF!</definedName>
    <definedName name="Prior_Prod_Switch_Data_Range">#REF!</definedName>
    <definedName name="Prior_Recoveries">'Investor Report'!$B$287:$B$289</definedName>
    <definedName name="Prior_Sales_Data_Range">#REF!</definedName>
    <definedName name="Prior_Ungrouped_Data_Range">#REF!</definedName>
    <definedName name="PriorMonth">#REF!</definedName>
    <definedName name="Prod_Switch_Data_File">#REF!</definedName>
    <definedName name="Prod_Switch_Sign_Off">#REF!</definedName>
    <definedName name="Prod_Switch_Start_Point">#REF!</definedName>
    <definedName name="protect_signoff">#REF!</definedName>
    <definedName name="ratio">#REF!</definedName>
    <definedName name="reporting_date">'Investor Report'!$D$9</definedName>
    <definedName name="reporting_period">'Investor Report'!$D$10</definedName>
    <definedName name="Ret_Prin_Ledger_Sign_Off">#REF!</definedName>
    <definedName name="RPL">'Ret. Principal Ledger'!$5:$10</definedName>
    <definedName name="RPL_data">'Ret. Principal Ledger'!$5:$59</definedName>
    <definedName name="RPL_Ref_Point">'Ret. Principal Ledger'!$C$62</definedName>
    <definedName name="RPL_Waterfall_Data">'Ret. Principal Ledger'!$B$88:$B$105</definedName>
    <definedName name="RPL_Waterfall_Data2">'Ret. Principal Ledger'!$B$88:$B$111</definedName>
    <definedName name="Sales_Data_File">#REF!</definedName>
    <definedName name="Sales_Data_Start_Point">#REF!</definedName>
    <definedName name="Sales_Sign_Off">#REF!</definedName>
    <definedName name="Sales_Tab_SO">#REF!</definedName>
    <definedName name="Seller_current">'Investor Report'!$C$237:$C$239</definedName>
    <definedName name="Seller_Prior">'Investor Report'!$B$237:$B$239</definedName>
    <definedName name="START_DATE">#REF!</definedName>
    <definedName name="stsrt">#REF!</definedName>
    <definedName name="sub_number">#REF!</definedName>
    <definedName name="swap">#REF!</definedName>
    <definedName name="t">[1]Checks!$C$3</definedName>
    <definedName name="Trend_Analysis_Starting_Point">#REF!</definedName>
    <definedName name="TrueBalance">#REF!</definedName>
    <definedName name="ungrouped">#REF!</definedName>
    <definedName name="Ungrouped_Data_File">#REF!</definedName>
    <definedName name="Ungrouped_Data_Starting_Point">#REF!</definedName>
    <definedName name="Update_Assets_Sign_Off">#REF!</definedName>
    <definedName name="Update_IG_Sign_Off">#REF!</definedName>
    <definedName name="Update_PNR_Sign_Off">#REF!</definedName>
    <definedName name="Update_Prior_Balances_Sign_Off">#REF!</definedName>
    <definedName name="Waterfall_Details_Start_Point">#REF!</definedName>
    <definedName name="Waterfall_Draft">#REF!</definedName>
    <definedName name="Waterfall_Final">#REF!</definedName>
    <definedName name="www">#REF!</definedName>
    <definedName name="Z_2A23EFB3_A6B0_460E_8ECA_4760BA8C140D_.wvu.PrintArea" localSheetId="1" hidden="1">'Investor Report'!$A$3:$H$349</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 i="72" l="1"/>
  <c r="E10" i="72" s="1"/>
  <c r="F10" i="72" s="1"/>
  <c r="G10" i="72" s="1"/>
  <c r="H10" i="72" s="1"/>
  <c r="I10" i="72" s="1"/>
  <c r="J10" i="72" s="1"/>
  <c r="K10" i="72" s="1"/>
  <c r="L10" i="72" s="1"/>
  <c r="M10" i="72" s="1"/>
  <c r="N10" i="72" s="1"/>
  <c r="D46" i="72"/>
  <c r="D44" i="72"/>
  <c r="D43" i="72"/>
  <c r="B1" i="72"/>
  <c r="C46" i="72" s="1"/>
  <c r="C43" i="72" l="1"/>
  <c r="D22" i="72" s="1"/>
  <c r="C44" i="72"/>
  <c r="E9" i="72"/>
  <c r="F9" i="72"/>
  <c r="G9" i="72"/>
  <c r="H9" i="72"/>
  <c r="I9" i="72"/>
  <c r="J9" i="72"/>
  <c r="K9" i="72"/>
  <c r="L9" i="72"/>
  <c r="M9" i="72"/>
  <c r="N9" i="72"/>
  <c r="D9" i="72"/>
  <c r="C9" i="72" l="1"/>
  <c r="E5" i="72"/>
  <c r="F5" i="72"/>
  <c r="G5" i="72"/>
  <c r="H5" i="72"/>
  <c r="I5" i="72"/>
  <c r="J5" i="72"/>
  <c r="K5" i="72"/>
  <c r="L5" i="72"/>
  <c r="M5" i="72"/>
  <c r="N5" i="72"/>
  <c r="D5" i="72"/>
  <c r="C6" i="72"/>
  <c r="C5" i="72"/>
  <c r="C27" i="72"/>
  <c r="C28" i="72"/>
  <c r="C29" i="72"/>
  <c r="C30" i="72"/>
  <c r="C31" i="72"/>
  <c r="C32" i="72"/>
  <c r="C33" i="72"/>
  <c r="C34" i="72"/>
  <c r="C35" i="72"/>
  <c r="C36" i="72"/>
  <c r="C37" i="72"/>
  <c r="C38" i="72"/>
  <c r="C39" i="72"/>
  <c r="C40" i="72"/>
  <c r="D26" i="72" s="1"/>
  <c r="D45" i="72" s="1"/>
  <c r="D49" i="72" s="1"/>
  <c r="C26" i="72"/>
  <c r="C45" i="72" s="1"/>
  <c r="C49" i="72" s="1"/>
  <c r="D1" i="72"/>
  <c r="E1" i="72" l="1"/>
  <c r="E46" i="72"/>
  <c r="E44" i="72"/>
  <c r="E43" i="72"/>
  <c r="C12" i="72"/>
  <c r="C50" i="72"/>
  <c r="C18" i="72" s="1"/>
  <c r="D50" i="72"/>
  <c r="D18" i="72" s="1"/>
  <c r="D12" i="72"/>
  <c r="C7" i="72"/>
  <c r="F1" i="72" l="1"/>
  <c r="F46" i="72"/>
  <c r="F44" i="72"/>
  <c r="F43" i="72"/>
  <c r="F22" i="72" s="1"/>
  <c r="E22" i="72"/>
  <c r="C19" i="72"/>
  <c r="C21" i="72" s="1"/>
  <c r="C23" i="72" s="1"/>
  <c r="C13" i="72"/>
  <c r="C16" i="72" s="1"/>
  <c r="G1" i="72" l="1"/>
  <c r="G46" i="72"/>
  <c r="G44" i="72"/>
  <c r="G43" i="72"/>
  <c r="G22" i="72" l="1"/>
  <c r="H1" i="72"/>
  <c r="H46" i="72"/>
  <c r="H44" i="72"/>
  <c r="H43" i="72"/>
  <c r="H22" i="72" s="1"/>
  <c r="I1" i="72" l="1"/>
  <c r="I46" i="72"/>
  <c r="I44" i="72"/>
  <c r="I43" i="72"/>
  <c r="I22" i="72" s="1"/>
  <c r="J1" i="72" l="1"/>
  <c r="J46" i="72"/>
  <c r="J44" i="72"/>
  <c r="J43" i="72"/>
  <c r="J22" i="72" s="1"/>
  <c r="K1" i="72" l="1"/>
  <c r="K46" i="72"/>
  <c r="K44" i="72"/>
  <c r="K43" i="72"/>
  <c r="K22" i="72" l="1"/>
  <c r="L1" i="72"/>
  <c r="L46" i="72"/>
  <c r="L44" i="72"/>
  <c r="L43" i="72"/>
  <c r="M1" i="72" l="1"/>
  <c r="M46" i="72"/>
  <c r="M44" i="72"/>
  <c r="M43" i="72"/>
  <c r="L22" i="72"/>
  <c r="M22" i="72" l="1"/>
  <c r="N1" i="72"/>
  <c r="N46" i="72"/>
  <c r="N44" i="72"/>
  <c r="N43" i="72"/>
  <c r="N22" i="72" s="1"/>
  <c r="B5" i="54" l="1"/>
  <c r="B34" i="54" s="1"/>
  <c r="A69" i="54"/>
  <c r="A70" i="54"/>
  <c r="A71" i="54"/>
  <c r="A72" i="54"/>
  <c r="A73" i="54"/>
  <c r="A74" i="54"/>
  <c r="A75" i="54"/>
  <c r="A76" i="54"/>
  <c r="A77" i="54"/>
  <c r="A78" i="54"/>
  <c r="A79" i="54"/>
  <c r="A80" i="54"/>
  <c r="A81" i="54"/>
  <c r="A82" i="54"/>
  <c r="A83" i="54"/>
  <c r="A84" i="54"/>
  <c r="A68" i="54"/>
  <c r="B27" i="54" l="1"/>
  <c r="B15" i="54" s="1"/>
  <c r="B12" i="54"/>
  <c r="B35" i="54"/>
  <c r="B37" i="54" s="1"/>
  <c r="B14" i="54" s="1"/>
  <c r="B16" i="54" l="1"/>
  <c r="B17" i="54" s="1"/>
  <c r="B9" i="54"/>
  <c r="B23" i="54" s="1"/>
  <c r="B8" i="54" l="1"/>
  <c r="B10" i="54" s="1"/>
  <c r="C7" i="54" s="1"/>
  <c r="B22" i="54" l="1"/>
  <c r="B24" i="54" s="1"/>
  <c r="F49" i="54"/>
  <c r="F50" i="54" s="1"/>
  <c r="C5" i="54"/>
  <c r="C35" i="54" l="1"/>
  <c r="C34" i="54"/>
  <c r="C27" i="54"/>
  <c r="B106" i="54" l="1"/>
  <c r="B99" i="54"/>
  <c r="B88" i="54"/>
  <c r="B100" i="54" l="1"/>
  <c r="B104" i="54"/>
  <c r="B105" i="54"/>
  <c r="B96" i="54"/>
  <c r="B103" i="54"/>
  <c r="B95" i="54"/>
  <c r="B101" i="54"/>
  <c r="B109" i="54"/>
  <c r="B97" i="54"/>
  <c r="B94" i="54"/>
  <c r="B98" i="54"/>
  <c r="B102" i="54"/>
  <c r="B108" i="54"/>
  <c r="B111" i="54" l="1"/>
  <c r="D3" i="54" l="1"/>
  <c r="E3" i="54" s="1"/>
  <c r="F3" i="54" s="1"/>
  <c r="G3" i="54" s="1"/>
  <c r="H3" i="54" s="1"/>
  <c r="I3" i="54" s="1"/>
  <c r="J3" i="54" s="1"/>
  <c r="K3" i="54" s="1"/>
  <c r="L3" i="54" s="1"/>
  <c r="C12" i="54"/>
  <c r="D5" i="54"/>
  <c r="D27" i="54" l="1"/>
  <c r="E5" i="54"/>
  <c r="D35" i="54"/>
  <c r="D34" i="54"/>
  <c r="C9" i="54"/>
  <c r="D12" i="54"/>
  <c r="E35" i="54" l="1"/>
  <c r="F47" i="54" s="1"/>
  <c r="F48" i="54" s="1"/>
  <c r="E34" i="54"/>
  <c r="F45" i="54" s="1"/>
  <c r="F46" i="54" s="1"/>
  <c r="E27" i="54"/>
  <c r="F51" i="54" s="1"/>
  <c r="F52" i="54" s="1"/>
  <c r="E12" i="54"/>
  <c r="F5" i="54"/>
  <c r="F41" i="54"/>
  <c r="C23" i="54"/>
  <c r="C15" i="54"/>
  <c r="G5" i="54" l="1"/>
  <c r="F35" i="54"/>
  <c r="F34" i="54"/>
  <c r="F27" i="54"/>
  <c r="F12" i="54"/>
  <c r="H5" i="54" l="1"/>
  <c r="G35" i="54"/>
  <c r="G34" i="54"/>
  <c r="G27" i="54"/>
  <c r="G12" i="54"/>
  <c r="I5" i="54" l="1"/>
  <c r="H35" i="54"/>
  <c r="H34" i="54"/>
  <c r="H27" i="54"/>
  <c r="H12" i="54"/>
  <c r="J5" i="54" l="1"/>
  <c r="I35" i="54"/>
  <c r="I34" i="54"/>
  <c r="I27" i="54"/>
  <c r="I12" i="54"/>
  <c r="K5" i="54" l="1"/>
  <c r="J35" i="54"/>
  <c r="J34" i="54"/>
  <c r="J27" i="54"/>
  <c r="J12" i="54"/>
  <c r="L5" i="54" l="1"/>
  <c r="K35" i="54"/>
  <c r="K34" i="54"/>
  <c r="K27" i="54"/>
  <c r="K12" i="54"/>
  <c r="L35" i="54" l="1"/>
  <c r="L34" i="54"/>
  <c r="L27" i="54"/>
  <c r="L12" i="54"/>
  <c r="C3" i="72" l="1"/>
  <c r="A6" i="72" l="1"/>
  <c r="A33" i="72"/>
  <c r="A35" i="72"/>
  <c r="D3" i="72"/>
  <c r="D33" i="72" l="1"/>
  <c r="D6" i="72"/>
  <c r="D7" i="72" s="1"/>
  <c r="F35" i="72"/>
  <c r="I35" i="72"/>
  <c r="N35" i="72"/>
  <c r="H35" i="72"/>
  <c r="G35" i="72"/>
  <c r="K35" i="72"/>
  <c r="D35" i="72"/>
  <c r="L35" i="72"/>
  <c r="E35" i="72"/>
  <c r="J35" i="72"/>
  <c r="M35" i="72"/>
  <c r="H6" i="54"/>
  <c r="L6" i="54"/>
  <c r="E6" i="54"/>
  <c r="I6" i="54"/>
  <c r="F6" i="54"/>
  <c r="J6" i="54"/>
  <c r="G6" i="54"/>
  <c r="K6" i="54"/>
  <c r="B6" i="54"/>
  <c r="C6" i="54"/>
  <c r="D6" i="54"/>
  <c r="E3" i="72" l="1"/>
  <c r="D19" i="72"/>
  <c r="D21" i="72" s="1"/>
  <c r="D23" i="72" s="1"/>
  <c r="D27" i="72" s="1"/>
  <c r="D34" i="72" s="1"/>
  <c r="D13" i="72"/>
  <c r="D16" i="72" s="1"/>
  <c r="D39" i="72" s="1"/>
  <c r="D40" i="72" l="1"/>
  <c r="E26" i="72" s="1"/>
  <c r="E45" i="72" s="1"/>
  <c r="E49" i="72" s="1"/>
  <c r="E33" i="72"/>
  <c r="E6" i="72"/>
  <c r="E7" i="72" s="1"/>
  <c r="F3" i="72" s="1"/>
  <c r="F6" i="72" l="1"/>
  <c r="F7" i="72" s="1"/>
  <c r="G3" i="72" s="1"/>
  <c r="F33" i="72"/>
  <c r="E50" i="72"/>
  <c r="E18" i="72" s="1"/>
  <c r="E19" i="72" s="1"/>
  <c r="E21" i="72" s="1"/>
  <c r="E23" i="72" s="1"/>
  <c r="E27" i="72" s="1"/>
  <c r="E34" i="72" s="1"/>
  <c r="E12" i="72"/>
  <c r="E13" i="72" s="1"/>
  <c r="E16" i="72" s="1"/>
  <c r="E39" i="72" s="1"/>
  <c r="E40" i="72" l="1"/>
  <c r="F26" i="72" s="1"/>
  <c r="F45" i="72" s="1"/>
  <c r="F49" i="72" s="1"/>
  <c r="F50" i="72" s="1"/>
  <c r="F18" i="72" s="1"/>
  <c r="F19" i="72" s="1"/>
  <c r="F21" i="72" s="1"/>
  <c r="F23" i="72" s="1"/>
  <c r="F27" i="72" s="1"/>
  <c r="F34" i="72" s="1"/>
  <c r="G33" i="72"/>
  <c r="G6" i="72"/>
  <c r="G7" i="72" s="1"/>
  <c r="H3" i="72" s="1"/>
  <c r="F12" i="72" l="1"/>
  <c r="F13" i="72" s="1"/>
  <c r="F16" i="72" s="1"/>
  <c r="F39" i="72" s="1"/>
  <c r="F40" i="72" s="1"/>
  <c r="G26" i="72" s="1"/>
  <c r="G45" i="72" s="1"/>
  <c r="G49" i="72" s="1"/>
  <c r="G12" i="72" s="1"/>
  <c r="G13" i="72" s="1"/>
  <c r="G16" i="72" s="1"/>
  <c r="G39" i="72" s="1"/>
  <c r="H33" i="72"/>
  <c r="H6" i="72"/>
  <c r="H7" i="72" s="1"/>
  <c r="I3" i="72" s="1"/>
  <c r="G50" i="72" l="1"/>
  <c r="G18" i="72" s="1"/>
  <c r="G19" i="72" s="1"/>
  <c r="G21" i="72" s="1"/>
  <c r="G23" i="72" s="1"/>
  <c r="G27" i="72" s="1"/>
  <c r="G34" i="72" s="1"/>
  <c r="G40" i="72" s="1"/>
  <c r="H26" i="72" s="1"/>
  <c r="H45" i="72" s="1"/>
  <c r="H49" i="72" s="1"/>
  <c r="I33" i="72"/>
  <c r="I6" i="72"/>
  <c r="I7" i="72" s="1"/>
  <c r="J3" i="72" s="1"/>
  <c r="H12" i="72" l="1"/>
  <c r="H13" i="72" s="1"/>
  <c r="H16" i="72" s="1"/>
  <c r="H39" i="72" s="1"/>
  <c r="H50" i="72"/>
  <c r="H18" i="72" s="1"/>
  <c r="H19" i="72" s="1"/>
  <c r="H21" i="72" s="1"/>
  <c r="H23" i="72" s="1"/>
  <c r="H27" i="72" s="1"/>
  <c r="H34" i="72" s="1"/>
  <c r="J33" i="72"/>
  <c r="J6" i="72"/>
  <c r="J7" i="72" s="1"/>
  <c r="K3" i="72" s="1"/>
  <c r="H40" i="72" l="1"/>
  <c r="I26" i="72" s="1"/>
  <c r="I45" i="72" s="1"/>
  <c r="I49" i="72" s="1"/>
  <c r="I50" i="72" s="1"/>
  <c r="I18" i="72" s="1"/>
  <c r="I19" i="72" s="1"/>
  <c r="I21" i="72" s="1"/>
  <c r="I23" i="72" s="1"/>
  <c r="I27" i="72" s="1"/>
  <c r="I34" i="72" s="1"/>
  <c r="K33" i="72"/>
  <c r="K6" i="72"/>
  <c r="K7" i="72" s="1"/>
  <c r="L3" i="72" s="1"/>
  <c r="I12" i="72" l="1"/>
  <c r="I13" i="72" s="1"/>
  <c r="I16" i="72" s="1"/>
  <c r="I39" i="72" s="1"/>
  <c r="I40" i="72"/>
  <c r="J26" i="72" s="1"/>
  <c r="J45" i="72" s="1"/>
  <c r="J49" i="72" s="1"/>
  <c r="J12" i="72" s="1"/>
  <c r="J13" i="72" s="1"/>
  <c r="J16" i="72" s="1"/>
  <c r="J39" i="72" s="1"/>
  <c r="L33" i="72"/>
  <c r="L6" i="72"/>
  <c r="L7" i="72" s="1"/>
  <c r="M3" i="72" s="1"/>
  <c r="J50" i="72" l="1"/>
  <c r="J18" i="72" s="1"/>
  <c r="J19" i="72" s="1"/>
  <c r="J21" i="72" s="1"/>
  <c r="J23" i="72" s="1"/>
  <c r="J27" i="72" s="1"/>
  <c r="J34" i="72" s="1"/>
  <c r="J40" i="72" s="1"/>
  <c r="K26" i="72" s="1"/>
  <c r="K45" i="72" s="1"/>
  <c r="K49" i="72" s="1"/>
  <c r="K12" i="72" s="1"/>
  <c r="K13" i="72" s="1"/>
  <c r="K16" i="72" s="1"/>
  <c r="K39" i="72" s="1"/>
  <c r="M33" i="72"/>
  <c r="M6" i="72"/>
  <c r="M7" i="72" s="1"/>
  <c r="K50" i="72" l="1"/>
  <c r="K18" i="72" s="1"/>
  <c r="K19" i="72" s="1"/>
  <c r="K21" i="72" s="1"/>
  <c r="K23" i="72" s="1"/>
  <c r="K27" i="72" s="1"/>
  <c r="K34" i="72" s="1"/>
  <c r="K40" i="72" s="1"/>
  <c r="L26" i="72" s="1"/>
  <c r="L45" i="72" s="1"/>
  <c r="L49" i="72" s="1"/>
  <c r="N3" i="72"/>
  <c r="L12" i="72" l="1"/>
  <c r="L13" i="72" s="1"/>
  <c r="L16" i="72" s="1"/>
  <c r="L39" i="72" s="1"/>
  <c r="L50" i="72"/>
  <c r="L18" i="72" s="1"/>
  <c r="L19" i="72" s="1"/>
  <c r="L21" i="72" s="1"/>
  <c r="L23" i="72" s="1"/>
  <c r="L27" i="72" s="1"/>
  <c r="L34" i="72" s="1"/>
  <c r="N6" i="72"/>
  <c r="N7" i="72" s="1"/>
  <c r="N33" i="72"/>
  <c r="L40" i="72" l="1"/>
  <c r="M26" i="72" s="1"/>
  <c r="M45" i="72" s="1"/>
  <c r="M49" i="72" s="1"/>
  <c r="M12" i="72" s="1"/>
  <c r="M13" i="72" s="1"/>
  <c r="M16" i="72" s="1"/>
  <c r="M39" i="72" s="1"/>
  <c r="M50" i="72" l="1"/>
  <c r="M18" i="72" s="1"/>
  <c r="M19" i="72" s="1"/>
  <c r="M21" i="72" s="1"/>
  <c r="M23" i="72" s="1"/>
  <c r="M27" i="72" s="1"/>
  <c r="M34" i="72" s="1"/>
  <c r="M40" i="72" s="1"/>
  <c r="N26" i="72" s="1"/>
  <c r="N45" i="72" s="1"/>
  <c r="N49" i="72" s="1"/>
  <c r="N12" i="72" s="1"/>
  <c r="N13" i="72" s="1"/>
  <c r="N16" i="72" s="1"/>
  <c r="N39" i="72" s="1"/>
  <c r="E30" i="54"/>
  <c r="E37" i="54" s="1"/>
  <c r="E14" i="54" s="1"/>
  <c r="I30" i="54"/>
  <c r="I37" i="54" s="1"/>
  <c r="I14" i="54" s="1"/>
  <c r="F30" i="54"/>
  <c r="F37" i="54" s="1"/>
  <c r="F14" i="54" s="1"/>
  <c r="J30" i="54"/>
  <c r="J37" i="54" s="1"/>
  <c r="J14" i="54" s="1"/>
  <c r="G30" i="54"/>
  <c r="G37" i="54" s="1"/>
  <c r="G14" i="54" s="1"/>
  <c r="K30" i="54"/>
  <c r="K37" i="54" s="1"/>
  <c r="K14" i="54" s="1"/>
  <c r="H30" i="54"/>
  <c r="H37" i="54" s="1"/>
  <c r="H14" i="54" s="1"/>
  <c r="L30" i="54"/>
  <c r="L37" i="54" s="1"/>
  <c r="L14" i="54" s="1"/>
  <c r="C30" i="54"/>
  <c r="D30" i="54"/>
  <c r="D37" i="54" s="1"/>
  <c r="D14" i="54" s="1"/>
  <c r="N50" i="72" l="1"/>
  <c r="N18" i="72" s="1"/>
  <c r="N19" i="72" s="1"/>
  <c r="N21" i="72" s="1"/>
  <c r="N23" i="72" s="1"/>
  <c r="N27" i="72" s="1"/>
  <c r="N34" i="72" s="1"/>
  <c r="N40" i="72" s="1"/>
  <c r="F43" i="54"/>
  <c r="C37" i="54"/>
  <c r="C14" i="54" s="1"/>
  <c r="F44" i="54" l="1"/>
  <c r="F54" i="54"/>
  <c r="F55" i="54" s="1"/>
  <c r="C16" i="54"/>
  <c r="C8" i="54" s="1"/>
  <c r="C22" i="54" l="1"/>
  <c r="C24" i="54" s="1"/>
  <c r="C10" i="54"/>
  <c r="D7" i="54" s="1"/>
  <c r="D9" i="54" s="1"/>
  <c r="C17" i="54"/>
  <c r="D23" i="54" l="1"/>
  <c r="D15" i="54"/>
  <c r="D13" i="54"/>
  <c r="D19" i="54"/>
  <c r="D16" i="54" l="1"/>
  <c r="D8" i="54" s="1"/>
  <c r="D10" i="54" s="1"/>
  <c r="E7" i="54" s="1"/>
  <c r="E9" i="54" s="1"/>
  <c r="D22" i="54" l="1"/>
  <c r="D24" i="54" s="1"/>
  <c r="E23" i="54"/>
  <c r="E15" i="54"/>
  <c r="D17" i="54"/>
  <c r="E19" i="54" l="1"/>
  <c r="E13" i="54"/>
  <c r="E16" i="54" l="1"/>
  <c r="E8" i="54" s="1"/>
  <c r="B90" i="54"/>
  <c r="B89" i="54"/>
  <c r="E17" i="54" l="1"/>
  <c r="F13" i="54" s="1"/>
  <c r="E22" i="54"/>
  <c r="E24" i="54" s="1"/>
  <c r="E10" i="54"/>
  <c r="F7" i="54" l="1"/>
  <c r="F9" i="54" s="1"/>
  <c r="F56" i="54"/>
  <c r="F57" i="54" s="1"/>
  <c r="F19" i="54"/>
  <c r="B91" i="54"/>
  <c r="F23" i="54" l="1"/>
  <c r="F15" i="54"/>
  <c r="F16" i="54" s="1"/>
  <c r="F8" i="54" s="1"/>
  <c r="F22" i="54" s="1"/>
  <c r="F24" i="54" l="1"/>
  <c r="F10" i="54"/>
  <c r="G7" i="54" s="1"/>
  <c r="G9" i="54" s="1"/>
  <c r="F17" i="54"/>
  <c r="G13" i="54" s="1"/>
  <c r="G23" i="54" l="1"/>
  <c r="G15" i="54"/>
  <c r="G16" i="54" s="1"/>
  <c r="G8" i="54" s="1"/>
  <c r="G19" i="54"/>
  <c r="G17" i="54" l="1"/>
  <c r="H13" i="54" s="1"/>
  <c r="G10" i="54"/>
  <c r="H7" i="54" s="1"/>
  <c r="H9" i="54" s="1"/>
  <c r="G22" i="54"/>
  <c r="G24" i="54" s="1"/>
  <c r="H23" i="54" l="1"/>
  <c r="H15" i="54"/>
  <c r="H16" i="54" s="1"/>
  <c r="H8" i="54" s="1"/>
  <c r="H22" i="54" s="1"/>
  <c r="H19" i="54"/>
  <c r="H24" i="54" l="1"/>
  <c r="H10" i="54"/>
  <c r="I7" i="54" s="1"/>
  <c r="I9" i="54" s="1"/>
  <c r="H17" i="54"/>
  <c r="I23" i="54" l="1"/>
  <c r="I15" i="54"/>
  <c r="I13" i="54"/>
  <c r="I19" i="54"/>
  <c r="I16" i="54" l="1"/>
  <c r="I8" i="54" s="1"/>
  <c r="I17" i="54" l="1"/>
  <c r="J13" i="54" s="1"/>
  <c r="I10" i="54"/>
  <c r="J7" i="54" s="1"/>
  <c r="J9" i="54" s="1"/>
  <c r="I22" i="54"/>
  <c r="I24" i="54" s="1"/>
  <c r="J23" i="54" l="1"/>
  <c r="J15" i="54"/>
  <c r="J16" i="54" s="1"/>
  <c r="J8" i="54" s="1"/>
  <c r="J10" i="54" s="1"/>
  <c r="K7" i="54" s="1"/>
  <c r="K9" i="54" s="1"/>
  <c r="J19" i="54"/>
  <c r="K23" i="54" l="1"/>
  <c r="K15" i="54"/>
  <c r="J17" i="54"/>
  <c r="K13" i="54" s="1"/>
  <c r="J22" i="54"/>
  <c r="J24" i="54" s="1"/>
  <c r="K19" i="54" l="1"/>
  <c r="K16" i="54"/>
  <c r="K8" i="54" s="1"/>
  <c r="K17" i="54" l="1"/>
  <c r="L13" i="54" s="1"/>
  <c r="K10" i="54"/>
  <c r="L7" i="54" s="1"/>
  <c r="L9" i="54" s="1"/>
  <c r="K22" i="54"/>
  <c r="K24" i="54" s="1"/>
  <c r="L23" i="54" l="1"/>
  <c r="L15" i="54"/>
  <c r="L16" i="54" s="1"/>
  <c r="L8" i="54" s="1"/>
  <c r="L10" i="54" s="1"/>
  <c r="L19" i="54"/>
  <c r="L22" i="54" l="1"/>
  <c r="L24" i="54" s="1"/>
  <c r="L17" i="54"/>
</calcChain>
</file>

<file path=xl/comments1.xml><?xml version="1.0" encoding="utf-8"?>
<comments xmlns="http://schemas.openxmlformats.org/spreadsheetml/2006/main">
  <authors>
    <author>Li,Bo</author>
  </authors>
  <commentList>
    <comment ref="AC35" authorId="0">
      <text>
        <r>
          <rPr>
            <b/>
            <sz val="9"/>
            <color indexed="81"/>
            <rFont val="Tahoma"/>
            <family val="2"/>
          </rPr>
          <t>Li,Bo:</t>
        </r>
        <r>
          <rPr>
            <sz val="9"/>
            <color indexed="81"/>
            <rFont val="Tahoma"/>
            <family val="2"/>
          </rPr>
          <t xml:space="preserve">
Q:\Covered Bond &amp; ACT Work\BCAD</t>
        </r>
      </text>
    </comment>
  </commentList>
</comment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11">
    <s v="QRM_2018Q3BN_PROD_310122_PL_F47_Forecast_Audit_FX_Base_Forecast Audit"/>
    <s v="{[Forecast].[Forecast].[AllForecast]}"/>
    <s v="{[Portfolio Run].[Portfolio Run with Timestamp].[AllPortfolio Run]}"/>
    <s v="{[Strategy Collection].[Strategy Collection].[AllStrategy Collection]}"/>
    <s v="{[Strategy].[Strategy].[AllStrategy]}"/>
    <s v="{[Mrkt Scen].[Scenario].[AllMrkt Scen]}"/>
    <s v="{[Forecast As of Date].[Forecast As of Date].[AllForecast As of Date]}"/>
    <s v="{[Base Forecast Path].[Base Forecast Path].[AllBase Forecast Path]}"/>
    <s v="{[Currency].[Currency].[AllCurrency]}"/>
    <s v="{[Volume].[Volume].[All]}"/>
    <s v="{[Path].[Path].&amp;[0]}"/>
  </metadataStrings>
  <mdxMetadata count="10">
    <mdx n="0" f="s">
      <ms ns="1" c="0"/>
    </mdx>
    <mdx n="0" f="s">
      <ms ns="2" c="0"/>
    </mdx>
    <mdx n="0" f="s">
      <ms ns="3" c="0"/>
    </mdx>
    <mdx n="0" f="s">
      <ms ns="4" c="0"/>
    </mdx>
    <mdx n="0" f="s">
      <ms ns="5" c="0"/>
    </mdx>
    <mdx n="0" f="s">
      <ms ns="6" c="0"/>
    </mdx>
    <mdx n="0" f="s">
      <ms ns="7" c="0"/>
    </mdx>
    <mdx n="0" f="s">
      <ms ns="8" c="0"/>
    </mdx>
    <mdx n="0" f="s">
      <ms ns="9" c="0"/>
    </mdx>
    <mdx n="0" f="s">
      <ms ns="10" c="0"/>
    </mdx>
  </mdxMetadata>
  <valueMetadata count="10">
    <bk>
      <rc t="1" v="0"/>
    </bk>
    <bk>
      <rc t="1" v="1"/>
    </bk>
    <bk>
      <rc t="1" v="2"/>
    </bk>
    <bk>
      <rc t="1" v="3"/>
    </bk>
    <bk>
      <rc t="1" v="4"/>
    </bk>
    <bk>
      <rc t="1" v="5"/>
    </bk>
    <bk>
      <rc t="1" v="6"/>
    </bk>
    <bk>
      <rc t="1" v="7"/>
    </bk>
    <bk>
      <rc t="1" v="8"/>
    </bk>
    <bk>
      <rc t="1" v="9"/>
    </bk>
  </valueMetadata>
</metadata>
</file>

<file path=xl/sharedStrings.xml><?xml version="1.0" encoding="utf-8"?>
<sst xmlns="http://schemas.openxmlformats.org/spreadsheetml/2006/main" count="1368" uniqueCount="833">
  <si>
    <t>&gt;=90% and &lt;95%</t>
  </si>
  <si>
    <t>&gt;=95% and &lt;100%</t>
  </si>
  <si>
    <t>&gt;=100%</t>
  </si>
  <si>
    <t>Original Loan to Value ratios</t>
  </si>
  <si>
    <t>As at:</t>
  </si>
  <si>
    <t>&lt;5,000</t>
  </si>
  <si>
    <t>&gt;=5,000 and &lt;10,000</t>
  </si>
  <si>
    <t>&gt;=10,000 and &lt;25,000</t>
  </si>
  <si>
    <t>&gt;=25,000 and &lt;50,000</t>
  </si>
  <si>
    <t>&gt;=50,000 and &lt;75,000</t>
  </si>
  <si>
    <t>&gt;=75,000 and &lt;100,000</t>
  </si>
  <si>
    <t>&gt;=100,000 and &lt;150,000</t>
  </si>
  <si>
    <t>&gt;=150,000 and &lt;200,000</t>
  </si>
  <si>
    <t>&gt;=200,000 and &lt;250,000</t>
  </si>
  <si>
    <t>&gt;=250,000 and &lt;300,000</t>
  </si>
  <si>
    <t>&gt;=300,000 and &lt;350,000</t>
  </si>
  <si>
    <t>&gt;=350,000 and &lt;400,000</t>
  </si>
  <si>
    <t>&gt;=400,000 and &lt;450,000</t>
  </si>
  <si>
    <t>&gt;=450,000 and &lt;500,000</t>
  </si>
  <si>
    <t>&gt;=500,000 and &lt;600,000</t>
  </si>
  <si>
    <t>&gt;=600,000 and &lt;700,000</t>
  </si>
  <si>
    <t>&gt;=700,000 and &lt;800,000</t>
  </si>
  <si>
    <t>&gt;=800,000 and &lt;900,000</t>
  </si>
  <si>
    <t>&gt;=900,000 and &lt;1,000,000</t>
  </si>
  <si>
    <t>&gt;=1,000,000</t>
  </si>
  <si>
    <t>&gt;=12 and &lt;24</t>
  </si>
  <si>
    <t>&gt;=24 and &lt;36</t>
  </si>
  <si>
    <t>&gt;=36 and &lt;48</t>
  </si>
  <si>
    <t>&gt;=48 and &lt;60</t>
  </si>
  <si>
    <t>&gt;=60 and &lt;72</t>
  </si>
  <si>
    <t>&gt;=72 and &lt;84</t>
  </si>
  <si>
    <t>&gt;=84 and &lt;96</t>
  </si>
  <si>
    <t>&gt;=96 and &lt;108</t>
  </si>
  <si>
    <t>&gt;=108 and &lt;120</t>
  </si>
  <si>
    <t>&gt;=120 and &lt;150</t>
  </si>
  <si>
    <t>&gt;=150 and &lt;180</t>
  </si>
  <si>
    <t>&gt;=180</t>
  </si>
  <si>
    <t>Months to maturity of loans</t>
  </si>
  <si>
    <t>Months to maturity</t>
  </si>
  <si>
    <t>&lt;30</t>
  </si>
  <si>
    <t>&gt;=30 and &lt;60</t>
  </si>
  <si>
    <t>&gt;=60 and &lt;120</t>
  </si>
  <si>
    <t>&gt;=120 and &lt;180</t>
  </si>
  <si>
    <t>&gt;=180 and &lt;240</t>
  </si>
  <si>
    <t>&gt;=240 and &lt;300</t>
  </si>
  <si>
    <t>&gt;=300 and &lt;360</t>
  </si>
  <si>
    <t>&gt;=360</t>
  </si>
  <si>
    <t>Remaining term (months)</t>
  </si>
  <si>
    <t>Administered Rates</t>
  </si>
  <si>
    <t>N</t>
  </si>
  <si>
    <t>Repayment terms</t>
  </si>
  <si>
    <t>Repayment Terms</t>
  </si>
  <si>
    <t>Interest Only</t>
  </si>
  <si>
    <t>Combination (Interest Only and Repayment)</t>
  </si>
  <si>
    <t>Current Period Coupon Amount</t>
  </si>
  <si>
    <t>Property Returned to Borrower (current month)</t>
  </si>
  <si>
    <t>Cash and Authorised Investments</t>
  </si>
  <si>
    <t>AVAILABLE PRINCIPAL RECEIPTS</t>
  </si>
  <si>
    <t>Previous CDR Rate - Total</t>
  </si>
  <si>
    <t>Standard Variable Rates</t>
  </si>
  <si>
    <t>CBS Existing Borrower SVR, %</t>
  </si>
  <si>
    <t>With Effect From</t>
  </si>
  <si>
    <t>Geographical Distribution</t>
  </si>
  <si>
    <t>Regions</t>
  </si>
  <si>
    <t>Number of mortgage accounts</t>
  </si>
  <si>
    <t>East Anglia</t>
  </si>
  <si>
    <t>East Midlands</t>
  </si>
  <si>
    <t>London</t>
  </si>
  <si>
    <t>North</t>
  </si>
  <si>
    <t>Number of loans in the Pool</t>
  </si>
  <si>
    <t>Account Bank Trigger</t>
  </si>
  <si>
    <t>Account Bank's ratings fall below required levels</t>
  </si>
  <si>
    <t>Currency</t>
  </si>
  <si>
    <t>GBP</t>
  </si>
  <si>
    <t>Issue size</t>
  </si>
  <si>
    <t xml:space="preserve">Notes In Issue </t>
  </si>
  <si>
    <t>Current Period Balance</t>
  </si>
  <si>
    <t>Previous Period Balance</t>
  </si>
  <si>
    <t>Current Period Pool Factor</t>
  </si>
  <si>
    <t>Previous Period Pool Factor</t>
  </si>
  <si>
    <t>Legal final maturity date</t>
  </si>
  <si>
    <t>Stock exchange listing</t>
  </si>
  <si>
    <t>LSE</t>
  </si>
  <si>
    <t>Interest Payment Frequency</t>
  </si>
  <si>
    <t>Accrual Start Date</t>
  </si>
  <si>
    <t>Accrual End Date</t>
  </si>
  <si>
    <t>Accrual Day Count</t>
  </si>
  <si>
    <t>Coupon Reference Rate</t>
  </si>
  <si>
    <t>Relevant Margin</t>
  </si>
  <si>
    <t>Current Period Coupon Reference Rate</t>
  </si>
  <si>
    <t xml:space="preserve">Current Period Coupon </t>
  </si>
  <si>
    <t>Current Interest Shortfall</t>
  </si>
  <si>
    <t>Cumulative Interest Shortfall</t>
  </si>
  <si>
    <t>Next Interest Payment Date</t>
  </si>
  <si>
    <t>Bond Structure</t>
  </si>
  <si>
    <t>Swaps</t>
  </si>
  <si>
    <t xml:space="preserve">Maturity </t>
  </si>
  <si>
    <t>Principal Deficiency Ledger</t>
  </si>
  <si>
    <t>Notional</t>
  </si>
  <si>
    <t>Counterparty</t>
  </si>
  <si>
    <t>Receive reference rate</t>
  </si>
  <si>
    <t>Receive margin</t>
  </si>
  <si>
    <t>Receive rate</t>
  </si>
  <si>
    <t>Pay rate</t>
  </si>
  <si>
    <t>Payments (made)/received (£)</t>
  </si>
  <si>
    <t>Standard Variable Rate, Current</t>
  </si>
  <si>
    <t>Standard Variable Rate, Historical</t>
  </si>
  <si>
    <t>Opening Revenue Ledger Balance</t>
  </si>
  <si>
    <t>The rates shown in this table are calculated from the total Unscheduled Principal Receipts in the month from unscheduled prepayments and redemptions only.</t>
  </si>
  <si>
    <t>% UK residential mortgages</t>
  </si>
  <si>
    <t>Capitalised arrears</t>
  </si>
  <si>
    <t>Opening Swap Collateral Ledger Balance</t>
  </si>
  <si>
    <t>Deficiencies arises from the Losses on the Portfolio</t>
  </si>
  <si>
    <t>Trigger</t>
  </si>
  <si>
    <t>Breached</t>
  </si>
  <si>
    <t>Consequence if Trigger Breached</t>
  </si>
  <si>
    <t>No</t>
  </si>
  <si>
    <t>Other</t>
  </si>
  <si>
    <t>Investors (or other appropriate third parties) can register at https://live.irooms.net/CoventryBuildingSociety/ to download further disclosures in accordance with the Bank of England Market Notice “Detailed eligibility requirements for residential mortgage backed securities and covered bonds backed by residential mortgages” dated 30th November 2010, including Loan Level Data and Transaction Documents. The timing of publication of further disclosures will be as referenced in the Market Notice.</t>
  </si>
  <si>
    <r>
      <t>Your attention is drawn to the Terms and Conditions</t>
    </r>
    <r>
      <rPr>
        <b/>
        <sz val="12"/>
        <rFont val="Arial"/>
        <family val="2"/>
      </rPr>
      <t xml:space="preserve"> which were brought to your attention when you entered the website containing this document.</t>
    </r>
  </si>
  <si>
    <t>IMPORTANT:</t>
  </si>
  <si>
    <t>Current Long Term Rating
(S&amp;P  /  Moody's  /  Fitch)</t>
  </si>
  <si>
    <t>Current Short Term Rating 
(S&amp;P  /  Moody's  /  Fitch)</t>
  </si>
  <si>
    <t>NR*</t>
  </si>
  <si>
    <t>Asset Conditions</t>
  </si>
  <si>
    <t>Outer Metropolitan</t>
  </si>
  <si>
    <t>Outer South East</t>
  </si>
  <si>
    <t>South West</t>
  </si>
  <si>
    <t>Wales</t>
  </si>
  <si>
    <t>West Midlands</t>
  </si>
  <si>
    <t>Yorkshire and Humberside</t>
  </si>
  <si>
    <t>Non-Indexed Loan to Value ratios</t>
  </si>
  <si>
    <t>&lt;25%</t>
  </si>
  <si>
    <t>&gt;=25% and &lt;50%</t>
  </si>
  <si>
    <t>&gt;=50% and &lt;55%</t>
  </si>
  <si>
    <t>&gt;=55% and &lt;60%</t>
  </si>
  <si>
    <t>&gt;=60% and &lt;65%</t>
  </si>
  <si>
    <t>&gt;=65% and &lt;70%</t>
  </si>
  <si>
    <t>&gt;=70% and &lt;75%</t>
  </si>
  <si>
    <t>&gt;=75% and &lt;80%</t>
  </si>
  <si>
    <t>&gt;=80% and &lt;85%</t>
  </si>
  <si>
    <t>&gt;=85% and &lt;90%</t>
  </si>
  <si>
    <t>Indexed Loan to Value ratios</t>
  </si>
  <si>
    <t>Range of LTV ratios</t>
  </si>
  <si>
    <t>North West</t>
  </si>
  <si>
    <t>&gt;=6 and &lt;12</t>
  </si>
  <si>
    <t>Type of rate</t>
  </si>
  <si>
    <t>Number of Loans</t>
  </si>
  <si>
    <t>Fixed rate</t>
  </si>
  <si>
    <t>Capped</t>
  </si>
  <si>
    <t>Seasoning of Loans</t>
  </si>
  <si>
    <t>Age of loans in months</t>
  </si>
  <si>
    <t>Number of mortgage accounts in the Pool</t>
  </si>
  <si>
    <t xml:space="preserve"> </t>
  </si>
  <si>
    <t>Issue Date</t>
  </si>
  <si>
    <t>Reporting Date</t>
  </si>
  <si>
    <t>Reporting Period</t>
  </si>
  <si>
    <t xml:space="preserve"> to </t>
  </si>
  <si>
    <t>Investor Relations Contacts</t>
  </si>
  <si>
    <t>Telephone</t>
  </si>
  <si>
    <t>E-mail</t>
  </si>
  <si>
    <t>Mailing Address</t>
  </si>
  <si>
    <r>
      <t>Authorised Investments</t>
    </r>
    <r>
      <rPr>
        <sz val="12"/>
        <color indexed="8"/>
        <rFont val="Times New Roman"/>
        <family val="1"/>
      </rPr>
      <t xml:space="preserve"> </t>
    </r>
  </si>
  <si>
    <t>Principal Ledger</t>
  </si>
  <si>
    <t>Default</t>
  </si>
  <si>
    <t>For the purposes of this report a loan is identified as being in default where the Months in Arrears is six or more.</t>
  </si>
  <si>
    <t>Interest Payments</t>
  </si>
  <si>
    <t>*Weighted Average Arrears Balance is based on accounts in arrears only</t>
  </si>
  <si>
    <t>Key Parties</t>
  </si>
  <si>
    <t>n/a</t>
  </si>
  <si>
    <t>Principal Receipts</t>
  </si>
  <si>
    <t>Available Principal Receipts received by the Issuer</t>
  </si>
  <si>
    <t>Revenue Priority of Payment (h) and (j)</t>
  </si>
  <si>
    <t>PRE-ACCELERATION REVENUE PRIORITY OF PAYMENTS</t>
  </si>
  <si>
    <t>Current Note Subordination</t>
  </si>
  <si>
    <t>Class A Notes</t>
  </si>
  <si>
    <t>Original rating (Fitch/Moody's)</t>
  </si>
  <si>
    <t>Current rating (Fitch/Moody's)</t>
  </si>
  <si>
    <t>Not Rated</t>
  </si>
  <si>
    <t>AAA sf / Aaa (sf)</t>
  </si>
  <si>
    <t>Principal Payments</t>
  </si>
  <si>
    <t>Issuer</t>
  </si>
  <si>
    <t>Holdings</t>
  </si>
  <si>
    <t>Citicorp Trustee Company Ltd</t>
  </si>
  <si>
    <t>Share Trustee</t>
  </si>
  <si>
    <t>Loan Size 
(£)</t>
  </si>
  <si>
    <t>Payment frequency</t>
  </si>
  <si>
    <t>Properties in Possession</t>
  </si>
  <si>
    <t>Possessed (to date)</t>
  </si>
  <si>
    <t>Sold (current month)</t>
  </si>
  <si>
    <t>Sold (to date)</t>
  </si>
  <si>
    <t>Possessed (current month)</t>
  </si>
  <si>
    <t>Property Returned to Borrower (to date)</t>
  </si>
  <si>
    <t>Net Losses</t>
  </si>
  <si>
    <t>Losses</t>
  </si>
  <si>
    <t>Current month</t>
  </si>
  <si>
    <t>To date</t>
  </si>
  <si>
    <t>Arrangements</t>
  </si>
  <si>
    <t>Tracker</t>
  </si>
  <si>
    <t>Further advances added to the Pool</t>
  </si>
  <si>
    <t>% of total accounts</t>
  </si>
  <si>
    <t>Cancellations</t>
  </si>
  <si>
    <t>Oak Tree Court, Binley Business Park, Harry Weston Road,
Coventry, CV3 2UN</t>
  </si>
  <si>
    <t>Revenue Receipts</t>
  </si>
  <si>
    <t>This report is published at https://live.irooms.net/CoventryBuildingSociety/</t>
  </si>
  <si>
    <t>Assets</t>
  </si>
  <si>
    <t>Reconciliation of movements</t>
  </si>
  <si>
    <t>Prior Period</t>
  </si>
  <si>
    <t>Current Period</t>
  </si>
  <si>
    <t>Number of loans</t>
  </si>
  <si>
    <t>Balance (£)</t>
  </si>
  <si>
    <t>Opening totals</t>
  </si>
  <si>
    <t>Class</t>
  </si>
  <si>
    <t>Repayment</t>
  </si>
  <si>
    <t>Weighted Average</t>
  </si>
  <si>
    <t>Min</t>
  </si>
  <si>
    <t>Max</t>
  </si>
  <si>
    <t>Principal Payment Rates (PPR)</t>
  </si>
  <si>
    <t>Monthly</t>
  </si>
  <si>
    <t>3 Month Average</t>
  </si>
  <si>
    <t>Annualised</t>
  </si>
  <si>
    <t>Constant Default Rates (CDR)</t>
  </si>
  <si>
    <t>Current CDR Rate - Total</t>
  </si>
  <si>
    <t>Glossary</t>
  </si>
  <si>
    <t>Arrears Balance</t>
  </si>
  <si>
    <t>Available Revenue Receipts</t>
  </si>
  <si>
    <t>Distribution of Available Revenue Receipts</t>
  </si>
  <si>
    <t>Proceeds of Class Z VFN</t>
  </si>
  <si>
    <t>Excess Spread</t>
  </si>
  <si>
    <t>Investor Report</t>
  </si>
  <si>
    <t>Reporting Information</t>
  </si>
  <si>
    <t>PRINCIPAL DEFICIENCY LEDGERS</t>
  </si>
  <si>
    <t>Capitalised arrears are not included in the above balances.</t>
  </si>
  <si>
    <t>Average time from possession to sale in days (to date)</t>
  </si>
  <si>
    <t>The rates shown in this table are calculated from the total Principal Receipts in the month including contractual repayments, unscheduled prepayments and redemptions.</t>
  </si>
  <si>
    <t>Calculation Period</t>
  </si>
  <si>
    <t>Receiver of rent</t>
  </si>
  <si>
    <t>Administered</t>
  </si>
  <si>
    <t>Product Variations</t>
  </si>
  <si>
    <t>Switches to interest only</t>
  </si>
  <si>
    <t>Maturity extensions</t>
  </si>
  <si>
    <t>Other product switches</t>
  </si>
  <si>
    <t>Employed</t>
  </si>
  <si>
    <t>Self-employed</t>
  </si>
  <si>
    <t>Unemployed</t>
  </si>
  <si>
    <t>Retired</t>
  </si>
  <si>
    <t>Guarantor</t>
  </si>
  <si>
    <t>Income verification type</t>
  </si>
  <si>
    <t>Income verification requested</t>
  </si>
  <si>
    <t>Fast-track</t>
  </si>
  <si>
    <t>Self-certified</t>
  </si>
  <si>
    <t>Occupancy type</t>
  </si>
  <si>
    <t>Owner-occupied</t>
  </si>
  <si>
    <t>Buy-to-let</t>
  </si>
  <si>
    <t>Second home</t>
  </si>
  <si>
    <t>Loan Purpose</t>
  </si>
  <si>
    <t>House Purchase</t>
  </si>
  <si>
    <t>Remortgage</t>
  </si>
  <si>
    <t>Detached (includes houses and bungalows)</t>
  </si>
  <si>
    <t>Semi-detached</t>
  </si>
  <si>
    <t>Flat/Maisonette</t>
  </si>
  <si>
    <t>Terraced Houses</t>
  </si>
  <si>
    <t>Interest Rate Split</t>
  </si>
  <si>
    <t xml:space="preserve">Interest Rate </t>
  </si>
  <si>
    <t>Fixed Rate Roll Off</t>
  </si>
  <si>
    <t>End of Fixed Period</t>
  </si>
  <si>
    <t>&gt;0 and &lt;=1 year</t>
  </si>
  <si>
    <t>&gt;10 years</t>
  </si>
  <si>
    <t>Original LTV (%)</t>
  </si>
  <si>
    <t>&gt;1 and &lt;=2 years</t>
  </si>
  <si>
    <t>&gt;2 and &lt;=3 years</t>
  </si>
  <si>
    <t>&gt;3 and &lt;=4 years</t>
  </si>
  <si>
    <t>&gt;4 and &lt;=5 years</t>
  </si>
  <si>
    <t>&gt;5 and &lt;=6 years</t>
  </si>
  <si>
    <t>&gt;6 and &lt;=7 years</t>
  </si>
  <si>
    <t>&gt;7 and &lt;=8 years</t>
  </si>
  <si>
    <t>&gt;8 and &lt;=9 years</t>
  </si>
  <si>
    <t>&gt;9 and &lt;=10 years</t>
  </si>
  <si>
    <t>Credit Enhancement</t>
  </si>
  <si>
    <t>Role(s)</t>
  </si>
  <si>
    <t>Valuation</t>
  </si>
  <si>
    <t>Waterfall</t>
  </si>
  <si>
    <t>&lt;=1.5%</t>
  </si>
  <si>
    <t>&gt;1.5% and &lt;=2.0%</t>
  </si>
  <si>
    <t>&gt;2.0% and &lt;=2.5%</t>
  </si>
  <si>
    <t>&gt;2.5% and &lt;=3.0%</t>
  </si>
  <si>
    <t>&gt;3.0% and &lt;=3.5%</t>
  </si>
  <si>
    <t>&gt;3.5% and &lt;=4.0%</t>
  </si>
  <si>
    <t>&gt;4.0% and &lt;=4.5%</t>
  </si>
  <si>
    <t>&gt;4.5% and &lt;=5.0%</t>
  </si>
  <si>
    <t>&gt;5.0% and &lt;=5.5%</t>
  </si>
  <si>
    <t>&gt;5.5% and &lt;=6.0%</t>
  </si>
  <si>
    <t>&gt;6.0%</t>
  </si>
  <si>
    <t>Losses on the Portfolio</t>
  </si>
  <si>
    <t>Principal receipts</t>
  </si>
  <si>
    <t>Other movements</t>
  </si>
  <si>
    <t>Closing totals</t>
  </si>
  <si>
    <t>Asset types</t>
  </si>
  <si>
    <t>Commercial mortgages</t>
  </si>
  <si>
    <t>Not permitted</t>
  </si>
  <si>
    <t>ABS</t>
  </si>
  <si>
    <t>Non-first lien</t>
  </si>
  <si>
    <t>Non-UK mortgages</t>
  </si>
  <si>
    <t>% First lien</t>
  </si>
  <si>
    <t>% Income verification requested</t>
  </si>
  <si>
    <t>% Buy-to-let mortgages</t>
  </si>
  <si>
    <t>Mortgage Collections</t>
  </si>
  <si>
    <t>Arrears Analysis (excluding Properties in Possession)</t>
  </si>
  <si>
    <t>Months in Arrears</t>
  </si>
  <si>
    <t>Number of Mortgage Accounts</t>
  </si>
  <si>
    <t>% of total</t>
  </si>
  <si>
    <t>% of total balance</t>
  </si>
  <si>
    <t>Arrears Balance (£)</t>
  </si>
  <si>
    <t>Current</t>
  </si>
  <si>
    <t>&gt;=1 and &lt;2</t>
  </si>
  <si>
    <t>&gt;=2 and &lt;3</t>
  </si>
  <si>
    <t>&gt;=3 and &lt;6</t>
  </si>
  <si>
    <t>&gt;=12</t>
  </si>
  <si>
    <t>Totals</t>
  </si>
  <si>
    <t>Seasoning (months)</t>
  </si>
  <si>
    <t>Non-Indexed LTV (%)</t>
  </si>
  <si>
    <t>Indexed LTV (%)</t>
  </si>
  <si>
    <t>Whole Pool</t>
  </si>
  <si>
    <t>Originator</t>
  </si>
  <si>
    <t>Coventry Building Society</t>
  </si>
  <si>
    <t>Summary of Tests &amp; Triggers</t>
  </si>
  <si>
    <t>Event</t>
  </si>
  <si>
    <t>Breached (Y/N)</t>
  </si>
  <si>
    <t>Collateral Posting (£)</t>
  </si>
  <si>
    <t>Long-term</t>
  </si>
  <si>
    <t xml:space="preserve">Short-term </t>
  </si>
  <si>
    <t>Step-up and Call Date</t>
  </si>
  <si>
    <t>&lt;12</t>
  </si>
  <si>
    <t>Current PPR  - Total</t>
  </si>
  <si>
    <t>Previous PPR  - Total</t>
  </si>
  <si>
    <t>Loss Incurred (£)</t>
  </si>
  <si>
    <t>Interest Rate (Asset) Swap</t>
  </si>
  <si>
    <t>Collateral Received</t>
  </si>
  <si>
    <t>Counterparty Rating (Moody's /  Fitch)</t>
  </si>
  <si>
    <t>Class Z Variable Funding Notes (VFNs)</t>
  </si>
  <si>
    <t>Range of outstanding balances (£)</t>
  </si>
  <si>
    <t>Principal 
Deficiency 
Ledgers (£)</t>
  </si>
  <si>
    <t>Transferred to Revenue Ledger</t>
  </si>
  <si>
    <t>Received from Revenue Ledger</t>
  </si>
  <si>
    <t>Further Class Z VFN Funding</t>
  </si>
  <si>
    <t>REVENUE LEDGER</t>
  </si>
  <si>
    <t>Closing Revenue Ledger Balance</t>
  </si>
  <si>
    <t>PRINCIPAL LEDGER</t>
  </si>
  <si>
    <t>Closing Principal Ledger Balance</t>
  </si>
  <si>
    <t>SWAP COLLATERAL LEDGER</t>
  </si>
  <si>
    <t>Amounts of swap collateral provided by an Interest Rate Swap Provider</t>
  </si>
  <si>
    <t>Swap Collateral returned to Interest Rate Swap Counterparty</t>
  </si>
  <si>
    <t>Closing Swap Collateral Ledger Balance</t>
  </si>
  <si>
    <t>ISSUER PROFIT LEDGER</t>
  </si>
  <si>
    <t>Opening Issuer Profit Ledger Balance</t>
  </si>
  <si>
    <t>Issues Profit Amount retained by the Issuer as profit</t>
  </si>
  <si>
    <t>Closing issuer Profit Ledger Balance</t>
  </si>
  <si>
    <t>Opening Principal Deficiency Ledger Balance</t>
  </si>
  <si>
    <t>Principal Receipts used to pay a Revenue Deficiency</t>
  </si>
  <si>
    <t>Closing Principal Deficiency Ledger Balance</t>
  </si>
  <si>
    <t>(£)</t>
  </si>
  <si>
    <t>&gt;0 and &lt;1</t>
  </si>
  <si>
    <t>Employment status</t>
  </si>
  <si>
    <t>Property type</t>
  </si>
  <si>
    <t>AVAILABLE REVENUE RECEIPTS</t>
  </si>
  <si>
    <t>Interest Payment Date</t>
  </si>
  <si>
    <t>Collection Period for Mortgages</t>
  </si>
  <si>
    <t>Calculation Period for Notes</t>
  </si>
  <si>
    <t>Total Available Principal Receipts</t>
  </si>
  <si>
    <t>Total Available Revenue Receipts</t>
  </si>
  <si>
    <t>Summary Pool Statistics</t>
  </si>
  <si>
    <t>Loss (£)</t>
  </si>
  <si>
    <t>Interest Rate Type</t>
  </si>
  <si>
    <t>Principal Value 
(£)</t>
  </si>
  <si>
    <t>Opening Principal Ledger Balance</t>
  </si>
  <si>
    <t>Substitute Loans</t>
  </si>
  <si>
    <t>Additional Loans</t>
  </si>
  <si>
    <t>General Reserve Fund as % of Notes</t>
  </si>
  <si>
    <t>Retained Principal Ledger</t>
  </si>
  <si>
    <t>Interest Rate (Asset) Swap Guarantor</t>
  </si>
  <si>
    <t>Prospectus</t>
  </si>
  <si>
    <t>CBS ratings fall below required levels</t>
  </si>
  <si>
    <t>The Seller operates a number of variable administered rates including a Standard Variable Rate.</t>
  </si>
  <si>
    <t>RETAINED PRINCIPAL LEDGER</t>
  </si>
  <si>
    <t>Opening Balance</t>
  </si>
  <si>
    <t>Transferred to Available Principal Receipts</t>
  </si>
  <si>
    <t>Closing Balance</t>
  </si>
  <si>
    <t>Retained from the Principal Priority of Payments</t>
  </si>
  <si>
    <t>Utilisation of Available Principal Receipts</t>
  </si>
  <si>
    <t>Constant Default Rate is calculated from the current mortgage balance of loans entering into default in the month and is shown as a percentage of the opening True Balance.</t>
  </si>
  <si>
    <t>Closing balance</t>
  </si>
  <si>
    <t>Opening balance</t>
  </si>
  <si>
    <t>Available for Waterfall</t>
  </si>
  <si>
    <t>Principal</t>
  </si>
  <si>
    <t>check if zero</t>
  </si>
  <si>
    <t xml:space="preserve">     Cash paid to repurchase loans</t>
  </si>
  <si>
    <t>WORKINGS</t>
  </si>
  <si>
    <t>Data from the waterfall (Investor Report)</t>
  </si>
  <si>
    <t>Principal ledger</t>
  </si>
  <si>
    <t>Cash paid by Seller to repurchase loans</t>
  </si>
  <si>
    <t>Months to maturity of loans split by Repayment terms</t>
  </si>
  <si>
    <t>Northern Ireland</t>
  </si>
  <si>
    <t>Payment for additional loans</t>
  </si>
  <si>
    <t>Principal receipts (PNR) calculated</t>
  </si>
  <si>
    <t xml:space="preserve">     Less Further Advances payment</t>
  </si>
  <si>
    <t>Remember to restate the RPL after the waterfall (to take into account additions)</t>
  </si>
  <si>
    <t>Scotland</t>
  </si>
  <si>
    <t xml:space="preserve">      less 1060</t>
  </si>
  <si>
    <t xml:space="preserve">      less 1075</t>
  </si>
  <si>
    <t xml:space="preserve">      Further advance fees recognised in a/c 1040</t>
  </si>
  <si>
    <t>Additional loans purchase</t>
  </si>
  <si>
    <t>Receipts (net of FA and cash substitutions)</t>
  </si>
  <si>
    <t>Using principal within 6 months</t>
  </si>
  <si>
    <t>Amounts credited to the Retained Principal Ledger</t>
  </si>
  <si>
    <t>Purchase of additional loans within 6 months</t>
  </si>
  <si>
    <t>Remaining principal to be used within 6 months</t>
  </si>
  <si>
    <t>Waterfall principal pre FA and cash</t>
  </si>
  <si>
    <t>Available receipts</t>
  </si>
  <si>
    <t>Waterfall Retained Principal Ledger</t>
  </si>
  <si>
    <t>Less Further Advances Made</t>
  </si>
  <si>
    <t>Amont Standing Credit To Retained Principal Ledger</t>
  </si>
  <si>
    <t>Amount used to purchase Additions</t>
  </si>
  <si>
    <t>-</t>
  </si>
  <si>
    <t>Quarter End Waterfall Checks</t>
  </si>
  <si>
    <t>Use Forecasted Number in Following Month for Additions</t>
  </si>
  <si>
    <t>Waterfall month:</t>
  </si>
  <si>
    <t>Philip.Hemsley@thecoventry.co.uk</t>
  </si>
  <si>
    <t>Loans repurchased from the Pool</t>
  </si>
  <si>
    <t>Loss</t>
  </si>
  <si>
    <t>Lyndon Horwell (Treasurer)</t>
  </si>
  <si>
    <t>Lyndon.Horwell@thecoventry.co.uk</t>
  </si>
  <si>
    <t/>
  </si>
  <si>
    <t>Philip Hemsley (Head of Capital Markets)</t>
  </si>
  <si>
    <t>+44 (0)24 7518 1327</t>
  </si>
  <si>
    <t>+44 (0)24 7518 1333</t>
  </si>
  <si>
    <t>Economic Master Issuer PLC</t>
  </si>
  <si>
    <t>SONIA</t>
  </si>
  <si>
    <t>EU Risk Retention</t>
  </si>
  <si>
    <t>U.S. Credit Risk Retention</t>
  </si>
  <si>
    <t>Seller Note Percentage</t>
  </si>
  <si>
    <t>Z (R) VFN</t>
  </si>
  <si>
    <t>Z (S) VFN</t>
  </si>
  <si>
    <t>Funding Share Calculation</t>
  </si>
  <si>
    <t>Previous Period</t>
  </si>
  <si>
    <t>Cash Accumulation</t>
  </si>
  <si>
    <t>Economic Master Holdings Limited</t>
  </si>
  <si>
    <t>CSC Corporate Services (UK) Limited</t>
  </si>
  <si>
    <t>CSC Capital Markets UK Limited</t>
  </si>
  <si>
    <t>Citibank, N.A., London Branch</t>
  </si>
  <si>
    <t>Second Account Bank, Custodian, Swap Collateral Account Bank, Principal Paying Agent, Agent Bank, Registrar, Exchange and Transfer Agent, US Paying Agent</t>
  </si>
  <si>
    <t>Seller, Servicer, Cash Manager, First Account Bank, Interest Rate Swap Counterparty, VFN Registrar</t>
  </si>
  <si>
    <t>Security Trustee, Note Trustee</t>
  </si>
  <si>
    <t>Swap Counterparty Rating Trigger (a)</t>
  </si>
  <si>
    <t>Swap Counterparty Rating Trigger (b)</t>
  </si>
  <si>
    <t>Custodian Trigger</t>
  </si>
  <si>
    <t>Custodian's ratings fall below required levels</t>
  </si>
  <si>
    <t>Asset Trigger Event</t>
  </si>
  <si>
    <t>Any amount is recorded as a debit on the Class A Principal Deficiency Sub-Ledger after the application of Available Funds in accordance with the applicable Priorities of Payment on a Payment Date</t>
  </si>
  <si>
    <t>Non-Asset Trigger Event (a)</t>
  </si>
  <si>
    <t>The Seller or Servicer enters into insolvency</t>
  </si>
  <si>
    <t>Non-Asset Trigger Event (b)</t>
  </si>
  <si>
    <t>Non-Asset Trigger Event (c)</t>
  </si>
  <si>
    <t>Issuer terminates agreement with the Servicer following the occurrence of a Servicer Termination Event in accordance with the terms of the Servicing Agreement, and a replacement Servicer is not appointed within six months following the provision of such notice</t>
  </si>
  <si>
    <t>Servicer Termination Event</t>
  </si>
  <si>
    <t xml:space="preserve">The Actual Subordination Amount continues to be less than the Required Subordination Amount for a period of two months </t>
  </si>
  <si>
    <t>Non-Asset Trigger Event (d)</t>
  </si>
  <si>
    <t>The Principal Amount Outstanding of the Seller's Note continues to be less than the Minimum Seller's Note Amount for a period of two months</t>
  </si>
  <si>
    <t>Non-Asset Trigger Event (e)</t>
  </si>
  <si>
    <t>Successor servicer to be appointed in accordance with the terms of the Servicing Agreement</t>
  </si>
  <si>
    <t>Cash Manager Termination Event</t>
  </si>
  <si>
    <t>Successor cash manager to be appointed in accordance with the terms of the Cash Management Agreement</t>
  </si>
  <si>
    <t>Continue to post collateral or take one of the following actions within 30 calendar days: (i) to procure a transfer to an eligible replacement or (ii) procure a guarantee from an eligible guarantor  or (iii) take such other action as required to maintain or restore the rating of the Class A Notes</t>
  </si>
  <si>
    <t>Post collateral within 14 calendar days</t>
  </si>
  <si>
    <t xml:space="preserve">Replace Account Bank within 60 days or obtain guarantee or a Rating Agency Confirmation will be obtained or the relevant Account Bank will take such other actions as may be reasonably requested by the parties to the Account Bank Agreement to ensure that the rating of the Class A Notes immediately prior to the breach  </t>
  </si>
  <si>
    <t>Moody's Portfolio Variation Test</t>
  </si>
  <si>
    <t>The value determined by applying the Moody's portfolio variation test to the Mortgage Portfolio, with such determination to be made annually or, in any event, on each Assignment Date following the sale of any Additional Mortgage Loans to the Issuer on that Assignment Date</t>
  </si>
  <si>
    <t>Breach of the asset conditions</t>
  </si>
  <si>
    <t>The sale will not exceed the Moody's Portfolio Variation Test Value calculated in relation to the loans in the portfolio as at the most recent date on which Moody's performed a full pool analysis on the portfolio Mortgage Portfolio (not to be less frequent than annually) by more than 0.3 per cent</t>
  </si>
  <si>
    <t>Required Subordination Amount</t>
  </si>
  <si>
    <t>Cash Accumulation Period</t>
  </si>
  <si>
    <t>Cash Accumulation Requirement</t>
  </si>
  <si>
    <t>Cash Accumulaton Shortfall</t>
  </si>
  <si>
    <t xml:space="preserve">Economic Master Issuer Z (R ) </t>
  </si>
  <si>
    <t>Economic Master Issuer Z (S )</t>
  </si>
  <si>
    <t>N/A</t>
  </si>
  <si>
    <t>a) Revenue Receipts received in respect of the Mortgage Loans</t>
  </si>
  <si>
    <t>b) Interest payable to the Issuer on the Transaction Accounts and all income from Authorised Investments</t>
  </si>
  <si>
    <t>c) Amounts received under the Swap Agreements</t>
  </si>
  <si>
    <t>d) Withdrawn from the Reserve Fund to make up any Revenue Shortfall</t>
  </si>
  <si>
    <t>e) Any Principal Receipts applied to make up any Remaining Revenue Shortfall</t>
  </si>
  <si>
    <t xml:space="preserve">f) Any amounts credited to the Revenue Ledger by the Cash Manager from any Swap Excess Reserve Account </t>
  </si>
  <si>
    <t xml:space="preserve">g) Any amounts of a revenue nature received from the Seller in respect of any redress payments in respect of any Mortgage Loans </t>
  </si>
  <si>
    <t>(i) Fees due to Note Trustee and Security Trustee</t>
  </si>
  <si>
    <t>(iii) Third party creditors</t>
  </si>
  <si>
    <t>(v) Issuer Profit Amount</t>
  </si>
  <si>
    <t>Seller's Note Revenue Portion</t>
  </si>
  <si>
    <t>Funding Note Revenue Portion</t>
  </si>
  <si>
    <t>SELLER'S NOTE REVENUE PORTION</t>
  </si>
  <si>
    <t>(ii) Eliminate any debits on the Seller's Note Principal Deficiency Sub-Ledger</t>
  </si>
  <si>
    <t>(iii) Deferred Consideration to Seller</t>
  </si>
  <si>
    <t>FUNDING NOTE REVENUE PORTION</t>
  </si>
  <si>
    <t>(i) Amounts Due to Interest Rate Swap Counterparties</t>
  </si>
  <si>
    <t>(ii) In no order of priority among them</t>
  </si>
  <si>
    <t xml:space="preserve">    a) Amounts due to Currency Swap Counterparties</t>
  </si>
  <si>
    <t xml:space="preserve">    b) Interest due on Class A notes</t>
  </si>
  <si>
    <t xml:space="preserve">    c) Credit to Interest Provision Fund</t>
  </si>
  <si>
    <t>(iii) Eliminate any debit entry on the Class A Principal Deficiency Sub-Ledge</t>
  </si>
  <si>
    <t>(iv) Credit the Reserve Fund up to the Reserve Fund Required Amount</t>
  </si>
  <si>
    <t>(v)  Eliminate any debit entry on the Class Z(S) VFN Principal Deficiency Sub-Ledger</t>
  </si>
  <si>
    <t>(vii) Interest due and payable on the Class Z(R) VFN</t>
  </si>
  <si>
    <t>(viii) Interest due and payable on the Class Z(S) VFN</t>
  </si>
  <si>
    <t>(ix) Pay principal due and payable under the Class Z(R) VFN</t>
  </si>
  <si>
    <t>(xi) Deferred Consideration to Seller</t>
  </si>
  <si>
    <t>INTEREST PROVISION FUND</t>
  </si>
  <si>
    <t>Interest Provision Fund</t>
  </si>
  <si>
    <t>Credit to Interest Provision Fund</t>
  </si>
  <si>
    <t>Debit to Interest Provision Fund</t>
  </si>
  <si>
    <t>Interest Provision Fund Required Amount</t>
  </si>
  <si>
    <t>Summary of Tests &amp; Triggers continued</t>
  </si>
  <si>
    <t xml:space="preserve">Current Balance </t>
  </si>
  <si>
    <t>Reserve Fund</t>
  </si>
  <si>
    <t>Reserve Required Amount</t>
  </si>
  <si>
    <t>Excess Principal Ledger</t>
  </si>
  <si>
    <t>Mortgage Portfolio Yield</t>
  </si>
  <si>
    <t>Funding Note Percentage</t>
  </si>
  <si>
    <t>Minimum Seller’s Note Amount</t>
  </si>
  <si>
    <t>Outstanding Current Balances</t>
  </si>
  <si>
    <t>Required Retention Amount</t>
  </si>
  <si>
    <t>Minimum Seller’s Note Liquidity Amount</t>
  </si>
  <si>
    <t>Swap Collateral Account Bank</t>
  </si>
  <si>
    <t>Swap Collateral Bank's ratings fall below required levels</t>
  </si>
  <si>
    <t>Recoveries</t>
  </si>
  <si>
    <t>Principal Recoveries</t>
  </si>
  <si>
    <t>Interest Recoveries</t>
  </si>
  <si>
    <t>Current CPR - Total</t>
  </si>
  <si>
    <t>Constant Prepayment Rates (CPR)</t>
  </si>
  <si>
    <t>Previous CPR - Total</t>
  </si>
  <si>
    <t>Flexx</t>
  </si>
  <si>
    <t>The Seller confirms that it will (in its capacity as originator for the purposes of the Securitisation Regulation) retain, on an ongoing basis, a material net economic interest in the securitisation of not less than 5 per cent. in accordance with Article 6(1) of the Securitisation Regulation, as implemented at the date of this Base Prospectus, subject always to any requirement of law (the "EU Risk Retention Requirements"). The Seller intends to satisfy the EU Risk Retention Requirements through retaining a portion of the Seller's Note in an amount at least equal to 5 per cent. of the then aggregate outstanding Current Balance of the Mortgage Portfolio in accordance with Article 6(3)(b) of the Securitisation Regulation.</t>
  </si>
  <si>
    <t>The Seller, as the "sponsor" of a "securitisation transaction", is required under Section 15G of the Exchange Act and regulations promulgated thereunder (the "US Credit Risk Retention Requirements") to retain an economic interest in the credit risk of the interests created by the Issuer in an amount of not less than 5 per cent. The Seller, in its capacity as sponsor of the securitisation transactions, intends to satisfy the US Credit Risk Retention Requirements by retaining and maintaining (either directly or through one or more wholly-owned affiliates) a "seller's interest" (as defined in the US Credit Risk Retention Requirements), in the form of the Seller's Note, equal to at least 5 per cent. of the aggregate principal amount outstanding of the Notes of all Series issued by the Issuer, other than any Notes that are at all times held by the Seller (or its wholly-owned affiliates), calculated in all cases in accordance with the US Credit Risk Retention Requirements and measured at the Closing Date of each issuance of Notes and on a monthly basis on each Payment Date</t>
  </si>
  <si>
    <t>Current Balance (£)</t>
  </si>
  <si>
    <t>Funding Note</t>
  </si>
  <si>
    <t>Minimum Seller's Note Amount Percentage</t>
  </si>
  <si>
    <t xml:space="preserve">(ii) Fees due to </t>
  </si>
  <si>
    <t xml:space="preserve">       a) Agent Bank, Paying Agents, Exchange and Transfer Agent, VFN registrar</t>
  </si>
  <si>
    <t xml:space="preserve">       b) Servicer and/or Back-up Servicer Facilitator , Cash Manager, Corporate Service Provider, Agent, Account Bank or Custodian</t>
  </si>
  <si>
    <t>Corporate Services Provider, Back Up Service Facilitator</t>
  </si>
  <si>
    <t>Excess Principal Fund Threshold Event</t>
  </si>
  <si>
    <t>Seller's Note</t>
  </si>
  <si>
    <t>ISIN (Regulation S)</t>
  </si>
  <si>
    <t>ISIN (Rule 144A)</t>
  </si>
  <si>
    <t>XS2206911526</t>
  </si>
  <si>
    <t>XS2206912680</t>
  </si>
  <si>
    <t>XS2206912920</t>
  </si>
  <si>
    <t xml:space="preserve">Controlled Amortisation </t>
  </si>
  <si>
    <t xml:space="preserve">Pass-Through Redemption </t>
  </si>
  <si>
    <t>Economic Master Issuer 2020-1-A1</t>
  </si>
  <si>
    <t>Economic Master Issuer 2020-1-A2</t>
  </si>
  <si>
    <t>Breach of representation and warranty</t>
  </si>
  <si>
    <t xml:space="preserve">Payment holidays taken </t>
  </si>
  <si>
    <t>Additional Mortgage Loans</t>
  </si>
  <si>
    <t>Mortgage Loans assigned by the Seller to the Issuer after the Programme Date pursuant to the Mortgage Sale Agreement.</t>
  </si>
  <si>
    <t>Arrears of Interest</t>
  </si>
  <si>
    <t>As at any date in respect of any Mortgage Loan, interest (other than Capitalised Interest or Accrued Interest) on that Mortgage Loan which is currently due and payable and unpaid on that date.</t>
  </si>
  <si>
    <t>UK Government Securities, Sterling demand or time deposits, certificates of deposit and short-term debt obligations (including commercial paper), provided that in each case such investments are scheduled to mature on or before the next Note Payment Date subject to:  (i) all investments with remaining maturities which are greater than or equal to three months, having the minimum required ratings And (ii) relate to either the sale and repurchase of Standard Permitted Investments; or the sale and repurchase of UK Government Securities having a long-term rating of at least the two of AA- by Fitch, Aa3 by Moody's, AA- by S&amp;P and/or the DBRS Equivalent Rating and maturing within 10 years of the next Note Payment Date, where the Valuation Percentage is required to be equal to or less than the Maximum Valuation Percentage on each Business Day, such Valuation Percentage value to be determined
and tested by the Cash Manager on each Business Day, provided for this paragraph (B) only: (i) the relevant repo counterparty has a minimum long-term rating of at least the two of BBB- by Fitch, Baa3 by Moody's, BBB- by S&amp;P and/or the DBRS Equivalent Rating as at the settlement date of the relevant repo transaction, (ii) the relevant repo transaction has a maximum maturity of one month, and (iii) the underlying UK Government Securities purchased under the relevant repo transaction are required to be sold by the Issuer within one Business Day following the occurrence of an event of default by the relevant repo counterparty</t>
  </si>
  <si>
    <t>The Class Z mortgage-backed variable funding notes issued by the Issuer to the Class Z VFN Holder on the First Closing Date comprising the Class Z(R) VFN and the Class Z(S) VFN.</t>
  </si>
  <si>
    <t>Constant prepayment rate.</t>
  </si>
  <si>
    <t>The ledger maintained by the Cash Manager which will record amounts standing to the credit of the Excess Principal Fund at any time.</t>
  </si>
  <si>
    <t>Funding Notes</t>
  </si>
  <si>
    <t>Collectively, the Class A Notes, the Class Z(S) VFN and the Class Z(R) VFN.</t>
  </si>
  <si>
    <t>The ratio that the aggregate of the Sterling Equivalent Principal Amount Outstanding of the Funding Notes bears to the aggregate of the Sterling Equivalent Principal Amount Outstanding of all the Notes then outstanding under the Programme, expressed as a percentage.</t>
  </si>
  <si>
    <t>The reserve fund that the Issuer will be required to establish in the Transaction Accounts which will be credited with amounts advanced under the Class Z(R) VFN and, where available, Available Revenue Receipts up to an amount equal to the Reserve Fund Required Amount.</t>
  </si>
  <si>
    <t>Initial Additional Mortgage Portfolio Purchase Price</t>
  </si>
  <si>
    <t>That portion of the Additional Mortgage Portfolio Purchase Price paid by the Issuer to the Seller on an Assignment Date other than the First Closing Date in consideration for the assignment by the Seller to the Issuer of Additional Mortgage Loans on such Assignment Date, in each case in accordance with the provisions of the Mortgage Sale Agreement.</t>
  </si>
  <si>
    <t>Interest Commencement Date</t>
  </si>
  <si>
    <t>In respect of any Series and Class of Notes, the Closing Date of such Notes or such other date as may be specified as such for such Notes in the applicable Final Terms.</t>
  </si>
  <si>
    <t>The amount reserved from time to time in the Transaction Accounts and credited to the Interest Provision Ledger in accordance with the Cash Management Agreement.</t>
  </si>
  <si>
    <t>Interest Rate Swap Agreements</t>
  </si>
  <si>
    <t>Each ISDA master agreement, schedule thereto and confirmations thereunder entered into between the Issuer and any Interest Rate Swap Counterparty relating to the Interest Rate Swaps, and any credit support annexes or other credit support documents entered into at any time among the Issuer and the applicable Interest Rate Swap Counterparty and/or any credit support provider, and each an "Interest Rate Swap Agreement".</t>
  </si>
  <si>
    <t>Minimum Seller's Note Amount</t>
  </si>
  <si>
    <t>The amount from time to time which is equal to the greatest of (i) the Required Retention Amount, (ii) the Minimum Seller's Note Liquidity Amount and (iii) the Deposit Set-Off Protection Excess Amount (as at the most recent date on which such amount was determined).</t>
  </si>
  <si>
    <t>Monthly PPR</t>
  </si>
  <si>
    <t>On any Payment Date, the total scheduled amounts collected pursuant to items (a), (c), (e) and (i) within the definition of Available Principal Receipts received by the Issuer during the immediately preceding Calculation Period divided by the aggregate Current Balance of the Mortgage Loans in the Mortgage Portfolio as at the start of such Calculation Period.</t>
  </si>
  <si>
    <t>Monthly Payment</t>
  </si>
  <si>
    <t>In respect of a Mortgage Loan, the amount which the applicable Mortgage Conditions require a Borrower to pay on a Monthly Payment Date in respect of such Mortgage Loan.</t>
  </si>
  <si>
    <t>Mortgage Loan</t>
  </si>
  <si>
    <t>Any English Mortgage Loan or Scottish Mortgage Loan originated by the Seller or, subject to the terms of the Mortgage Sale Agreement, affiliates of the Seller and sold to the Issuer by the Seller in accordance with the Mortgage Sale Agreement (and which has not been repurchased by the Seller).</t>
  </si>
  <si>
    <t>The ledger established on the Programme Date and sub-divided into three Principal Deficiency Sub-Ledgers, in order to record Losses, the application of Available Principal Receipts to pay any Remaining Revenue Shortfall and the application of amounts in the Reserve Fund as Available Principal Receipts in accordance with the applicable Priority of Payments.</t>
  </si>
  <si>
    <t>The aggregate of: (a) any payment in respect of principal received in respect of any Mortgage Loan, whether as all or part of a Monthly Payment, on redemption (including partial redemption), on enforcement or on the disposal of that Mortgage Loan or otherwise (including payments pursuant to any Insurance Policy); and (b) any Principal Redress Amounts.</t>
  </si>
  <si>
    <t>Redress Payment</t>
  </si>
  <si>
    <t>The amount to be paid by the Seller to the Issuer in respect of a Redress following: (a) the voluntary election by the Seller to make such payment; and/or (b) the notification by the FCA or other relevant competent regulatory authority requiring the Seller to make, or procure to be made, such payment (and for the avoidance of doubt shall not include the consideration paid by the Seller for any repurchase of any Mortgage Loan by the Seller).</t>
  </si>
  <si>
    <t>The aggregate of: (a) any payment received from time to time in respect of any Mortgage Loan which is not a Principal Receipt (including any Early Repayment
Charges with respect to any Mortgage Loan in the Mortgage Portfolio and whether as all or part of a Monthly Payment by a Borrower on the relevant Mortgage Loan, on redemption (in whole or in part), on enforcement or on disposal of such Mortgage Loan or otherwise (including pursuant to any Insurance Policy)); and (b) any Revenue Redress Amounts.</t>
  </si>
  <si>
    <t>A variable funding note issued by the Issuer on the First Closing Date to the holder of the Seller's Note pursuant to the applicable Final Terms.</t>
  </si>
  <si>
    <t>Seller's Note Percentage</t>
  </si>
  <si>
    <t>The ratio that the Sterling Equivalent Principal Amount Outstanding on the Seller's Note bears to the aggregate of the Sterling Equivalent Principal Amount Outstanding of the Class A Notes, the Class Z(S) VFN and the Seller's Note then outstanding under the Programme, expressed as a percentage.</t>
  </si>
  <si>
    <t>Step-Up Date</t>
  </si>
  <si>
    <t>In respect of any Series and Class of Notes, the Payment Date specified as such for such Notes in the applicable Final Terms.</t>
  </si>
  <si>
    <t>Target Balance</t>
  </si>
  <si>
    <t>For any Series and Class of Controlled Amortisation Notes, the amount for each Note Payment Date specified in the applicable Final Terms.</t>
  </si>
  <si>
    <t>Underpayment</t>
  </si>
  <si>
    <t>A situation where a Borrower makes a monthly payment on its Mortgage Loan which is less than the required monthly payment for that month.</t>
  </si>
  <si>
    <t>Other Notes</t>
  </si>
  <si>
    <t>Pg 98</t>
  </si>
  <si>
    <t>Pg 101</t>
  </si>
  <si>
    <t>Pg 103</t>
  </si>
  <si>
    <t>Pg 105</t>
  </si>
  <si>
    <t>Pg 109</t>
  </si>
  <si>
    <t>Perfection Trigger Event</t>
  </si>
  <si>
    <t>Revolving Period End
Trigger Event</t>
  </si>
  <si>
    <t>(a) Insolvency Event in relation to the Seller or the Servicer; or 
(b) Excess Principal Fund Threshold Event</t>
  </si>
  <si>
    <t>Pg 107</t>
  </si>
  <si>
    <t>Pg 108</t>
  </si>
  <si>
    <t>Pg 112</t>
  </si>
  <si>
    <t>(a) the Servicer fails to pay any amount due and payable by it to the Issuer under the Servicing Agreement and such failure is not remedied for a period of thirty Business Days after becoming aware of the default;
(b) unremedied breach of obligation which is material to the Class A Noteholders and the Servicer does not remedy that failure within thirty Business Days after becoming aware of the failure; or
(c) Insolvency Event in relation to the Servicer.</t>
  </si>
  <si>
    <t>Pg 113</t>
  </si>
  <si>
    <t>Pg 154</t>
  </si>
  <si>
    <t>Class A Notes Outstanding</t>
  </si>
  <si>
    <t>Adjusted Funding Note Percentage</t>
  </si>
  <si>
    <t>(a) Failure to pay which continues unremedied for a period of five Business Days
(b) Unremedied breach of obligation which is material to the Class A Noteholders which continues unremedied for a period of thirty Business Days
(c)Insolvency Event in relation to the Cash Manager.</t>
  </si>
  <si>
    <t>(a) The aggregate Current Balance of Mortgage Loans which are greater than three months in arrears is less than or equal to 5 per cent. of the Current Balance of the Mortgage Portfolio;
(b) No Asset Trigger Event has occurred;
(c) No Event of Default has occurred which is continuing;
(d) Where the sale would include any Mortgage Loan which is a New Mortgage Product, the Issuer has received a Ratings Confirmation in respect of the inclusion of such New Mortgage Product and any modifications to the Eligibility Criteria, the Portfolio Criteria or the Mortgage Loan Warranties;
(e) The weighted average Original LTV Ratio of the Mortgage Portfolio immediately following the sale will not exceed the weighted average Original LTV Ratio of the Mortgage Portfolio measured as at the most recent Closing Date in respect of the Class A Notes by more than 5 per cent.;
(f) The weighted average Current LTV Ratio of the Mortgage Portfolio immediately following the sale will be less than or equal to 80 per cent.
(g) For so long as Moody's rates any Notes, the Moody's Portfolio Variation Test Value in respect of the Mortgage Portfolio immediately following the sale will not exceed the Moody's Portfolio Variation Test Value as at the most recent date on which Moody's performed a full pool analysis on the Mortgage Portfolio (not to be less frequent than annually) by more than 0.3 per cent.
(h) The aggregate of the Current Balances of each Interest Only Mortgage Loan in the Mortgage Portfolio immediately following the sale will be less than or equal to 5 per cent. of the Current Balance of the Mortgage Portfolio measured as at the most recent Closing Date in respect of the Class A Notes;
(i) The aggregate of the Current Balances of each New Build Mortgage Loan in the Mortgage Portfolio immediately following the sale will be less than or equal to 15 per cent. of the Current Balance of the Mortgage Portfolio measured as at the most recent Closing Date in respect of the Class A Notes;
(j) the aggregate of the Current Balances of each Mortgage Loan with an Original LTV Ratio greater than 85 per cent. in the Mortgage Portfolio immediately following the sale will be less than or equal to 25 per cent. of the Current Balance of the Mortgage Portfolio measured as at the most recent Closing Date in respect of the Class A Notes; and
(k) the aggregate of the Current Balances of each Mortgage Loan which is a Flexx Rate Mortgage Loan in the Mortgage Portfolio immediately following the sale will be less than or equal to 10 per cent of the Current Balance of the Mortgage Portfolio measured as at the most recent Closing Date in respect of the Class A Notes.</t>
  </si>
  <si>
    <t>Pg 68 - 69</t>
  </si>
  <si>
    <t>Seller's Note Movements</t>
  </si>
  <si>
    <t>j) Any amounts in the Reserve Fund in excess of the Reserve Fund
Required Amount</t>
  </si>
  <si>
    <t xml:space="preserve">k) Any receipt not falling to be treated as an Available Principal Receipt </t>
  </si>
  <si>
    <t>a) Principal Receipts received in respect of the Mortgage Loans</t>
  </si>
  <si>
    <t>b) Income from Authorised Investments</t>
  </si>
  <si>
    <t xml:space="preserve">c) For any Bullet Redemption Notes the amount standing to the credit of each Cash Accumulation Ledger </t>
  </si>
  <si>
    <t xml:space="preserve">d) All other principal amounts standing to the credit of the Principal Ledger </t>
  </si>
  <si>
    <t xml:space="preserve">f) Amounts in respect of principal to be received from Currency Swap Counterparties under the Currency Swap Agreements </t>
  </si>
  <si>
    <t>g) all amounts to be credited to the Principal Deficiency Sub-Ledgers pursuant to items (iii) and (v) of the application of the Funding Note Revenue Portion</t>
  </si>
  <si>
    <t>h) Amounts standing to the credit of the Reserve Fund</t>
  </si>
  <si>
    <t xml:space="preserve">i) Amounts standing to the credit of the Excess Principal Fund </t>
  </si>
  <si>
    <t xml:space="preserve">j) Any amounts of a principal nature received from the Seller in respect of any redress payments </t>
  </si>
  <si>
    <t>l) the proceeds of any further drawdown under the Class Z(S) VFN to be applied to effect the redemption of Class A Notes or the Seller's Notes</t>
  </si>
  <si>
    <t>m) the proceeds of any further drawdown under the Seller's Note to be applied to effect the redemption of the Class A Notes and/or Class Z (S) VFN</t>
  </si>
  <si>
    <t xml:space="preserve">e) Following the occurrence of an Asset Trigger Event and for as long as a Non-Asset Trigger Event has occurred application of the Funding </t>
  </si>
  <si>
    <t xml:space="preserve">    Note Principal Portion and all amounts standing to the credit of each Cash Accumulation Ledger;</t>
  </si>
  <si>
    <t xml:space="preserve">     Subordination Amount</t>
  </si>
  <si>
    <t xml:space="preserve">n) on each Note Payment Date for non Monthly Notes, any amounts standing to the credit of the Principal Provision Fund in respect of such Series </t>
  </si>
  <si>
    <t xml:space="preserve">    and Class of Notes less any Principal Receipts applied in respect of any Remaining Revenue Shortfall on such Payment Date.</t>
  </si>
  <si>
    <t>APPLICATION OF AVAILABLE PRINCIPAL RECEIPTS</t>
  </si>
  <si>
    <t>(i) Pay Senior Fees and Expenses</t>
  </si>
  <si>
    <t>Seller's Note Principal Portion</t>
  </si>
  <si>
    <t>Funding Note Principal Portion</t>
  </si>
  <si>
    <t>FUNDING NOTE PRINCIPAL PORTION</t>
  </si>
  <si>
    <t>Transfer to Funding Note Principal Proportion from Sellers' Note Revenue Portion any Payment Holiday Principal Shortfall Amount</t>
  </si>
  <si>
    <t>(i) if there is Revenue Shortfall pay interest on Class A Notes</t>
  </si>
  <si>
    <t>(ii) in no priority among them:</t>
  </si>
  <si>
    <t>a) (ii) Remption of Bullet Redemption Notes</t>
  </si>
  <si>
    <t>a) (iii) Repay Soft Bullet Principal Due</t>
  </si>
  <si>
    <t>b) Principal due on Class A Notes which are Controlled Amorisation Notes</t>
  </si>
  <si>
    <t>c) Principal due on Class A Notes which are Pass-Through Redemption Notes</t>
  </si>
  <si>
    <t>d) Principal due on Currency Swap Counterparty on Class A Notes</t>
  </si>
  <si>
    <t>(iii) for so long as a Revolving Period End Trigger Event has not occurred</t>
  </si>
  <si>
    <t>a) Purchase of Additional Mortgage Portfolio</t>
  </si>
  <si>
    <t>b) Purchase of any Flexible Feature Payments or purchase of any Further Advances</t>
  </si>
  <si>
    <t>(iv) Redemption of any non-Sterling notes which have not been redeeemed</t>
  </si>
  <si>
    <t>(v) Repay principal amounts due on the Class Z(S) VFN</t>
  </si>
  <si>
    <t>(vi) repay principal on the Seller's Note</t>
  </si>
  <si>
    <t>(vii) Excess Principal Fund</t>
  </si>
  <si>
    <t xml:space="preserve">a)i) During the relevant Cash Accumulation Period credit Cash Accumulation Ledger towards the payment of principal due and payable on the relevant </t>
  </si>
  <si>
    <t xml:space="preserve">       Class A Notes which are Bullet Redemption Notes</t>
  </si>
  <si>
    <t xml:space="preserve">e) Class A Notes which such PaymentDate is not a Note Payment Date, to credit the Principal Provision Fund up to the Principal Provision </t>
  </si>
  <si>
    <t xml:space="preserve">    Fund Required Amount</t>
  </si>
  <si>
    <t>PRINCIPAL PROVISION FUND</t>
  </si>
  <si>
    <t>Principal Provision Fund</t>
  </si>
  <si>
    <t>Credit to Principal Provision Fund</t>
  </si>
  <si>
    <t>Debit to Principal Provision Fund</t>
  </si>
  <si>
    <t>Principal Provision Fund Required Amount</t>
  </si>
  <si>
    <t>EXCESS PRINCIPAL FUND</t>
  </si>
  <si>
    <t>Opening Excess Principal Fund</t>
  </si>
  <si>
    <t>Credit to Excess Principal Fund</t>
  </si>
  <si>
    <t>Excess Principal Fund Threshold Amount</t>
  </si>
  <si>
    <t xml:space="preserve">To access the required documentation under Article 7(1) please  visit - https://www.eurodw.eu/visit </t>
  </si>
  <si>
    <t>Collection Account Bank</t>
  </si>
  <si>
    <t>RESERVE LEDGER</t>
  </si>
  <si>
    <t>Closing Reserve Ledger Balance</t>
  </si>
  <si>
    <t>Following the occurrence of a Revolving Period End Trigger Event, the Issuer will be prohibited from applying any of the Available Principal Receipts or the proceeds of any further drawdowns under the Class Z(S) VFN or the Seller's Note towards the purchase of any Additional Mortgage Portfolio or any Further Advances and paying further consideration in respect of Flexible Feature Payments.
Upon the redemption in full of all Series of Class A Notes that were both (i) outstanding at the time that a Revolving Period End Trigger Event occurred; and (ii) designated as being in compliance with the STS Requirements, the Issuer will no longer be prohibited from applying Available Principal Receipts or the proceeds of any further drawdowns under the Class Z(S) VFN or the Seller's Note towards the purchase of any Additional Mortgage Portfolio or any Further Advances and paying further consideration in respect of any Flexible Feature Payments.
At any time following the occurrence of a Revolving Period End Trigger Event the Issuer may, having given not more than 60 nor less than 30 days' notice to the Note Trustee, the relevant Currency Swap Counterparty (if any) and the Noteholders in accordance with Condition 14 (Notice to Noteholders), redeem all (but not some only) of such Series of the Class A Notes that satisfy the STS Requirements as of the date on which such Revolving Period End Trigger Event first occurred on the immediately succeeding Note Payment Date for such Notes at their aggregate Redemption Amount together with any accrued and unpaid interest in respect thereof.</t>
  </si>
  <si>
    <t>Within 60 days of the breach, one of the following will occur: 
(a) The Custody Account and the Swap Collateral Custody Account may be closed by, or on behalf of, the Issuer and all amounts standing to the credit thereof will be transferred by, or on behalf of, the Issuer to accounts held with a Qualified Institution, or 
(b) A guarantee of the Custodian's obligations under the Custody Agreement and the Swap Collateral Custody Agreement may be obtained from a financial institution which has all the Custodian Ratings, or
(c) A Rating Agency Confirmation will be obtained or the Custodian will take such other actions as may be reasonably requested by the parties to the Custody Agreement and the Swap Collateral
Custody the Class A Notes immediately prior to the breach is not adversely affected by the breach.</t>
  </si>
  <si>
    <t>Arrears includes any fees and insurance premiums that are past due and interest on arrears. Capitalised arrears are excluded from the Arrears Balance.</t>
  </si>
  <si>
    <t xml:space="preserve">Geographical Distribution </t>
  </si>
  <si>
    <t>This uses the regions in the HPI Regional Series published by Nationwide Building Society. The definition of those regions is available at http://web.archive.org/web/20100815095614/http://www.nationwide.co.uk/hpi/regions.htm. This definition differs from the standard NUTS 1 regions used in other reporting.</t>
  </si>
  <si>
    <t>Indexed</t>
  </si>
  <si>
    <t>Indexation is applied to house price valuations on a regional basis using non-seasonally adjusted data. The indexation is applied as at the end of March, June, September and December.</t>
  </si>
  <si>
    <t>The aggregate amount of scheduled and unscheduled principal, and interest collected during the reporting period.</t>
  </si>
  <si>
    <t>Properties in Possession - Possessed</t>
  </si>
  <si>
    <t>Balances and arrears for this entry are taken as of the possession date.</t>
  </si>
  <si>
    <t>Properties in Possession - Property Returned to Borrower</t>
  </si>
  <si>
    <t>Balances and arrears for this entry are taken as of the date the property is returned.</t>
  </si>
  <si>
    <t>Minimum Rating Required</t>
  </si>
  <si>
    <t>Fitch long-term: A or Fitch short term F1
Moodys long term A3 or Moodys short term P1</t>
  </si>
  <si>
    <t>Fitch long-term: A or Fitch short term F1
Moody's long Senior unsecured debt rating: A3</t>
  </si>
  <si>
    <t>Fitch long-term: BBB or Fitch short term F3
Moody's Senior unsecured debt rating: Baa3</t>
  </si>
  <si>
    <t xml:space="preserve">Fitch long-term: A or Fitch short term F1
Moody's long-term: A3
</t>
  </si>
  <si>
    <t>Weighted Average Rate</t>
  </si>
  <si>
    <t>Opening Reserve Ledger Balance</t>
  </si>
  <si>
    <t>Percentage to allocated to Sellers note (from treasury)</t>
  </si>
  <si>
    <t>Percentage to allocated to Funding note (from treasury)</t>
  </si>
  <si>
    <t>Transfer to Funding note principal portion for any Funding Note Principal Shortfall</t>
  </si>
  <si>
    <t>Repayment of Seller's Note Portion (down to minimum sellers note amount)</t>
  </si>
  <si>
    <t>Debit to Excess Principal Fund</t>
  </si>
  <si>
    <t>Breach Remedy (if applicable)</t>
  </si>
  <si>
    <t>Required Rating  (Initial Rating Event: Moody's / Fitch)</t>
  </si>
  <si>
    <t xml:space="preserve">     Transfer to Funding note principal portion for any Funding Note Principal Shortfall</t>
  </si>
  <si>
    <t xml:space="preserve">     Repayment of Seller's Note Portion</t>
  </si>
  <si>
    <t xml:space="preserve">     Transfer to Funding Note Revenue Proportion from Sellers' Note Revenue Portion</t>
  </si>
  <si>
    <t xml:space="preserve">     Transfer to Funding Note Revenue Proportion from any Payment Holiday Revenue Shortfall Amount</t>
  </si>
  <si>
    <t xml:space="preserve">k) The proceeds of any further drawdown under the Class Z(S) VFN To ensure the Actual Subordination Amount is equal to the Required Subordination amount </t>
  </si>
  <si>
    <t xml:space="preserve">   provided, in each case, that the Principal Amount Outstanding of the Seller's 
  Note is at all times at least equal to the Minimum Seller's Note Amount</t>
  </si>
  <si>
    <t>Additional receipts from adjustments via sellers note</t>
  </si>
  <si>
    <t>(vi) Following the occurrence of an Asset Trigger Event and/or for so long as a Non-Asset Trigger Event has occurred and is continuing, the remainder to be applied
      as Available Principal Receipts</t>
  </si>
  <si>
    <t xml:space="preserve"> (£)</t>
  </si>
  <si>
    <t>(iii)Transfer to Funding Note Revenue Proportion including any Payment Holiday Revenue Shortfall Amount</t>
  </si>
  <si>
    <t>(i) Pay interest to the Seller's Note</t>
  </si>
  <si>
    <t>(x) Pay Excluded Swap Termination Amounts to any Interest Rate Swap Counterparty or any Currency Swap Counterparties</t>
  </si>
  <si>
    <t>Pool movement - Payment of Principal for repuchases of loans by CBS</t>
  </si>
  <si>
    <t>b)  Pool movement - Payment of Principal for repuchases of loans by CBS</t>
  </si>
  <si>
    <t>c) Income from Authorised Investments</t>
  </si>
  <si>
    <t xml:space="preserve">d) For any Bullet Redemption Notes the amount standing to the credit of each Cash Accumulation Ledger </t>
  </si>
  <si>
    <t xml:space="preserve">e) All other principal amounts standing to the credit of the Principal Ledger </t>
  </si>
  <si>
    <t xml:space="preserve">f) Following the occurrence of an Asset Trigger Event and for as long as a Non-Asset Trigger Event has occurred application of the Funding </t>
  </si>
  <si>
    <t xml:space="preserve">g) Amounts in respect of principal to be received from Currency Swap Counterparties under the Currency Swap Agreements </t>
  </si>
  <si>
    <t>h) all amounts to be credited to the Principal Deficiency Sub-Ledgers pursuant to items (iii) and (v) of the application of the Funding Note Revenue Portion</t>
  </si>
  <si>
    <t>i) Amounts standing to the credit of the Reserve Fund</t>
  </si>
  <si>
    <t xml:space="preserve">j) Amounts standing to the credit of the Excess Principal Fund </t>
  </si>
  <si>
    <t xml:space="preserve">k) Any amounts of a principal nature received from the Seller in respect of any redress payments </t>
  </si>
  <si>
    <t xml:space="preserve">l) The proceeds of any further drawdown under the Class Z(S) VFN To ensure the Actual Subordination Amount is equal to the Required </t>
  </si>
  <si>
    <t>m) the proceeds of any further drawdown under the Class Z(S) VFN to be applied to effect the redemption of Class A Notes or the Seller's Notes</t>
  </si>
  <si>
    <t>n) the proceeds of any further drawdown under the Seller's Note to be applied to effect the redemption of the Class A Notes and/or Class Z (S) VFN</t>
  </si>
  <si>
    <t xml:space="preserve">o) on each Note Payment Date for non Monthly Notes, any amounts standing to the credit of the Principal Provision Fund in respect of such Series </t>
  </si>
  <si>
    <t>Balance at coupon payment</t>
  </si>
  <si>
    <t>Sellers Note</t>
  </si>
  <si>
    <t>Other Movements</t>
  </si>
  <si>
    <t>Class A1 Notes</t>
  </si>
  <si>
    <t>Class A2 Notes</t>
  </si>
  <si>
    <t>Class Z(s) Notes</t>
  </si>
  <si>
    <t>Sellers Note Percentage</t>
  </si>
  <si>
    <t>a) Delivery of enforcement Notice
b) Insolvency Event in relation to the Seller
c) A breach of obligations by the Seller or Servicer
d) Termination of the Seller's role as Servicer 
e) The Seller and/or the Issuer being required to perfect legal title to the Mortgage Loans by an order of a court / Change of Law / by a regulatory authority of which the Seller is a member
f) Security Trustee, in jeopardy
g) Seller's CET1 ratio drops below 6.0 percent</t>
  </si>
  <si>
    <t>The Issuer (with the consent of the Note Trustee) or, following the service of an Enforcement Notice, the Note Trustee may decide that the Borrowers will be notified of the sale of the Loans to the Issuer and legal title to the Mortgage Portfolio will be transferred to the Issuer.
Following the occurrence of an Insolvency Event in relation to the Seller, the Servicer will not set the Issuer Standard Variable Rate below SONIA plus 2 percent per annum.</t>
  </si>
  <si>
    <t>HSBC UK BANK PLC</t>
  </si>
  <si>
    <t>Basket of rates (although no LIBOR exposure)</t>
  </si>
  <si>
    <t>Following the occurrence of an Asset Trigger Event and/or for as long as a Non-Asset Trigger Event  is continuing
(i) all Bullet Redemption Notes and Controlled Amortisation Notes will become Pass-Through Redemption Notes
(ii) while an Asset Trigger Event has occurred (but not while a Non-Asset Trigger Event is continuing), interest on all Class A Notes and Sub-Classes of Class A Notes in each Series will be determined and paid on a monthly basis
(iii)principal on all Class A Notes and Sub-Classes of Class A Notes in each Series will be paid:
(a) if an Asset Trigger Event has occurred, in no order of priority among them but in proportion to the respective amounts due; or
(b) if a Non-Asset Trigger Event is continuing but an Asset Trigger Event has not occurred, in the following order of priority:
      (A) first, in the order of their Final Maturity Date, beginning with the earliest such date (and if two or more Series of Class A Notes have the same Final Maturity Date, in proportion to the respective amounts due), any Class A Notes with Final  Maturity Dates falling within 5 years from the date on which the respective Non- Asset Trigger Event has occurred; and
      (B) second, in no order of priority among them but in proportion to the respective  amounts due, the remaining Class A Notes with Final Maturity Dates falling 5 years or later from the date on which the respective Non-Asset Trigger Event has  occurred;
(iv) on each Payment Date, the Issuer will be required to apply Available Principal Receipts in accordance with the Priority of Payment set out under "Credit Structure and Cashflows – Allocation and distribution of Available Principal Receipts - Application of Available Principal Receipts following the occurrence of an Asset Trigger Event or for so long as a Non-Asset Trigger Event is continuing but prior to the delivery of an Enforcement Notice"
(v) following the occurrence of an Asset Trigger Event, the Seller will be required to repurchase any Mortgage Loans in respect of which a Further Advance was granted or a Product Switch was made following such occurrence; and
(vi) for as long as a Non-Asset Trigger Event is continuing, and provided that a Sale Period is still continuing, the purchase of any Additional Mortgage Portfolio, any Further Advancesor paying further consideration in respect of any Flexible Feature Payments can be funded solely by drawings under the Seller's Note.</t>
  </si>
  <si>
    <t>Within 60 days of the breach, one of the following will occur: 
(a) the Transaction Account may be closed by, or on behalf of, the Issuer and all amounts standing to the credit thereof will be transferred by, or on behalf of, the Issuer to accounts held with a financial institution which satisfies the required Swap Collateral Account Bank Minimum Required Rating, or 
(b) a guarantee of such Swap Collateral Account Bank's obligations under the relevant Swap Collateral Account Bank Agreement may be obtained from a financial institution which satisfies the required Swap Collateral Account Bank  Minimum Required Rating, or
(c) a Rating Agency Confirmation will be obtained or the relevant Swap Collateral Account Bank will take such other actions as may be reasonably requested by the parties to the Swap Collateral Account Bank Agreement (other than the Security Trustee) to ensure that the rating of the Class A Notes immediately prior to the  breach is not adversely affected by the breach.</t>
  </si>
  <si>
    <t>i) Proceeds of any further drawdowns under the Class Z(R) VFN which may be applied by the Issuer fro the purposes of reducing any debt 
entries on any Principal Deficiency Sub-Ledger</t>
  </si>
  <si>
    <t>Economic Master Issuer 2021-1-A1</t>
  </si>
  <si>
    <t>XS2347638574</t>
  </si>
  <si>
    <t>XS2347637840</t>
  </si>
  <si>
    <t>A1-2020</t>
  </si>
  <si>
    <t>A2-2020</t>
  </si>
  <si>
    <t>A1-2021</t>
  </si>
  <si>
    <t>Class A1 2021 Notes</t>
  </si>
  <si>
    <t>Principal Paydown - Funding Portion</t>
  </si>
  <si>
    <t>PrincipalPaydown - Sellers Portion</t>
  </si>
  <si>
    <t>Opening Seller's Note Balance</t>
  </si>
  <si>
    <t>Closing Seller's Note Balance</t>
  </si>
  <si>
    <t>a) Opening Balance</t>
  </si>
  <si>
    <t>b) Funding purchase price through Sellers note</t>
  </si>
  <si>
    <t>c) Purchase of additional portfolio via sellers note</t>
  </si>
  <si>
    <t>d) EU risk retention adjustment</t>
  </si>
  <si>
    <t>g) Purchase of additional further advances via sellers note</t>
  </si>
  <si>
    <t>Balance at End of Month before Principal Pay down</t>
  </si>
  <si>
    <t>h) payment holiday shortfall and other authorised underpayments</t>
  </si>
  <si>
    <t>New Class A Issuance</t>
  </si>
  <si>
    <t>Z (S) movement</t>
  </si>
  <si>
    <t>Principal Balance Outstanding After IPD</t>
  </si>
  <si>
    <t>e) Drawing of Principal receipts to effect Class A redemptions</t>
  </si>
  <si>
    <t>f) Drawing of Principal receipts to effect Class Z redemptions</t>
  </si>
  <si>
    <t>Actual</t>
  </si>
  <si>
    <t>Forecast</t>
  </si>
  <si>
    <t>Mortgage Balance</t>
  </si>
  <si>
    <t>Seller's Note Balance</t>
  </si>
  <si>
    <t>Repurchase of Loans</t>
  </si>
  <si>
    <t>Forecast Audit</t>
  </si>
  <si>
    <t>Currency Conversion:  Base</t>
  </si>
  <si>
    <t>AllForecast</t>
  </si>
  <si>
    <t>Portfolio Run with Timestamp</t>
  </si>
  <si>
    <t>AllPortfolio Run</t>
  </si>
  <si>
    <t>Strategy Collection</t>
  </si>
  <si>
    <t>AllStrategy Collection</t>
  </si>
  <si>
    <t>Strategy</t>
  </si>
  <si>
    <t>AllStrategy</t>
  </si>
  <si>
    <t>Scenario</t>
  </si>
  <si>
    <t>AllMrkt Scen</t>
  </si>
  <si>
    <t>Forecast As of Date</t>
  </si>
  <si>
    <t>AllForecast As of Date</t>
  </si>
  <si>
    <t>Base Forecast Path</t>
  </si>
  <si>
    <t>AllBase Forecast Path</t>
  </si>
  <si>
    <t>AllCurrency</t>
  </si>
  <si>
    <t>Volume</t>
  </si>
  <si>
    <t>All</t>
  </si>
  <si>
    <t>Path</t>
  </si>
  <si>
    <t>0</t>
  </si>
  <si>
    <t>01/31/2022</t>
  </si>
  <si>
    <t>02/28/2022</t>
  </si>
  <si>
    <t>03/31/2022</t>
  </si>
  <si>
    <t>04/30/2022</t>
  </si>
  <si>
    <t>05/31/2022</t>
  </si>
  <si>
    <t>06/30/2022</t>
  </si>
  <si>
    <t>07/31/2022</t>
  </si>
  <si>
    <t>08/31/2022</t>
  </si>
  <si>
    <t>09/30/2022</t>
  </si>
  <si>
    <t>10/31/2022</t>
  </si>
  <si>
    <t>11/30/2022</t>
  </si>
  <si>
    <t>12/31/2022</t>
  </si>
  <si>
    <t>01/31/2023</t>
  </si>
  <si>
    <t>02/28/2023</t>
  </si>
  <si>
    <t>Balance Sheet</t>
  </si>
  <si>
    <t>Mortgages</t>
  </si>
  <si>
    <t>Beginning Balance</t>
  </si>
  <si>
    <t xml:space="preserve">    -Scheduled Principal</t>
  </si>
  <si>
    <t xml:space="preserve">    +Accrued Principal</t>
  </si>
  <si>
    <t xml:space="preserve">    -Prepayments / Recoveries</t>
  </si>
  <si>
    <t xml:space="preserve">        Prepayments</t>
  </si>
  <si>
    <t xml:space="preserve">        Recoveries</t>
  </si>
  <si>
    <t>QRM</t>
  </si>
  <si>
    <t>Top Up Last month</t>
  </si>
  <si>
    <t>Proposed Top up this month</t>
  </si>
  <si>
    <t>Prinicpal Amounts due on Class A notes</t>
  </si>
  <si>
    <t>Actual Reduction</t>
  </si>
  <si>
    <t>Purhcase of additional Mortgages</t>
  </si>
  <si>
    <t>Repayment of Class Z ( R )</t>
  </si>
  <si>
    <t>h) on each Note Payment Date in respect of each Series and Class of Notes that are not Monthly Notes, any amounts standing to the credit of the Interest    Provision Fund</t>
  </si>
  <si>
    <t>NR*  /  A2  /  A-</t>
  </si>
  <si>
    <t>NR*  /  P-1  /  F1</t>
  </si>
  <si>
    <t>A+  /  A1  /  AA-</t>
  </si>
  <si>
    <t>A-1  /  P-1  /  F1+</t>
  </si>
  <si>
    <t>A+  /  Aa3  /  AA-</t>
  </si>
  <si>
    <t>A-1   /  P-1  /  F1</t>
  </si>
  <si>
    <t>Deposit Set-Off Protection Excess Amount as at 28/02/2022</t>
  </si>
  <si>
    <t>*</t>
  </si>
  <si>
    <t>* Buy to Let mortgages are due to product switches and have since been repurchased.</t>
  </si>
  <si>
    <t>A2  /  A-</t>
  </si>
  <si>
    <t>P-1  /  F1</t>
  </si>
</sst>
</file>

<file path=xl/styles.xml><?xml version="1.0" encoding="utf-8"?>
<styleSheet xmlns="http://schemas.openxmlformats.org/spreadsheetml/2006/main" xmlns:mc="http://schemas.openxmlformats.org/markup-compatibility/2006" xmlns:x14ac="http://schemas.microsoft.com/office/spreadsheetml/2009/9/ac" mc:Ignorable="x14ac">
  <numFmts count="47">
    <numFmt numFmtId="8" formatCode="&quot;£&quot;#,##0.00;[Red]\-&quot;£&quot;#,##0.00"/>
    <numFmt numFmtId="44" formatCode="_-&quot;£&quot;* #,##0.00_-;\-&quot;£&quot;* #,##0.00_-;_-&quot;£&quot;* &quot;-&quot;??_-;_-@_-"/>
    <numFmt numFmtId="43" formatCode="_-* #,##0.00_-;\-* #,##0.00_-;_-* &quot;-&quot;??_-;_-@_-"/>
    <numFmt numFmtId="168" formatCode="_(&quot;£&quot;* #,##0.00_);_(&quot;£&quot;* \(#,##0.00\);_(&quot;£&quot;* &quot;-&quot;??_);_(@_)"/>
    <numFmt numFmtId="169" formatCode="_(* #,##0.00_);_(* \(#,##0.00\);_(* &quot;-&quot;??_);_(@_)"/>
    <numFmt numFmtId="170" formatCode="_-&quot;£&quot;* #,##0_-;\-&quot;£&quot;* #,##0_-;_-&quot;£&quot;* &quot;-&quot;??_-;_-@_-"/>
    <numFmt numFmtId="171" formatCode="0.0%"/>
    <numFmt numFmtId="172" formatCode="_-* #,##0_-;\-* #,##0_-;_-* &quot;-&quot;??_-;_-@_-"/>
    <numFmt numFmtId="174" formatCode="0.0"/>
    <numFmt numFmtId="175" formatCode="dd/mm/yyyy;@"/>
    <numFmt numFmtId="176" formatCode="#,##0\ ;[Red]\(#,##0\);&quot;0 &quot;"/>
    <numFmt numFmtId="177" formatCode="#,##0\ ;[Red]\(#,##0\);&quot;- &quot;"/>
    <numFmt numFmtId="178" formatCode="&quot;£&quot;#,##0"/>
    <numFmt numFmtId="180" formatCode="#,##0.00_);\(#,##0.00\);&quot;-&quot;??_)"/>
    <numFmt numFmtId="181" formatCode="#,##0_);\(#,##0\);&quot;-&quot;_)"/>
    <numFmt numFmtId="182" formatCode="#,##0.0_);\(#,##0.0\);&quot;-&quot;?_)"/>
    <numFmt numFmtId="183" formatCode="#,##0.000_);\(#,##0.000\);&quot;-&quot;???_)"/>
    <numFmt numFmtId="184" formatCode="#,##0.0000_);\(#,##0.0000\);&quot;-&quot;????_)"/>
    <numFmt numFmtId="185" formatCode="_-* #,##0.00\ &quot;Pts&quot;_-;\-* #,##0.00\ &quot;Pts&quot;_-;_-* &quot;-&quot;??\ &quot;Pts&quot;_-;_-@_-"/>
    <numFmt numFmtId="186" formatCode="0;[Red]0"/>
    <numFmt numFmtId="187" formatCode="_-* #,##0\ _P_t_s_-;\-* #,##0\ _P_t_s_-;_-* &quot;-&quot;\ _P_t_s_-;_-@_-"/>
    <numFmt numFmtId="188" formatCode="_-* #,##0.00\ _P_t_s_-;\-* #,##0.00\ _P_t_s_-;_-* &quot;-&quot;??\ _P_t_s_-;_-@_-"/>
    <numFmt numFmtId="189" formatCode="yyddmm"/>
    <numFmt numFmtId="190" formatCode="dd\-mmm\-yy_)"/>
    <numFmt numFmtId="191" formatCode="\$#,##0.00_);\(\$#,##0.00\)"/>
    <numFmt numFmtId="192" formatCode="\$#,##0_);\(\$#,##0\)"/>
    <numFmt numFmtId="193" formatCode="&quot;$&quot;#,##0;[Red]\-&quot;$&quot;#,##0"/>
    <numFmt numFmtId="194" formatCode="#,##0;\(#,##0\)"/>
    <numFmt numFmtId="195" formatCode="0.0000%"/>
    <numFmt numFmtId="196" formatCode="#,##0_);\(#,##0\);\-"/>
    <numFmt numFmtId="197" formatCode="#,##0_);\(#,##0\);\-\ "/>
    <numFmt numFmtId="198" formatCode="#,##0\ ;\(#,##0\);&quot;- &quot;"/>
    <numFmt numFmtId="199" formatCode="0.0%_);\-0.0%;\-\ "/>
    <numFmt numFmtId="200" formatCode="&quot;£&quot;#,##0\ "/>
    <numFmt numFmtId="201" formatCode="0.00000%"/>
    <numFmt numFmtId="204" formatCode="#,##0.00\ ;[Red]\(#,##0.00\);&quot;0 &quot;"/>
    <numFmt numFmtId="207" formatCode="#,##0&quot;*&quot;"/>
    <numFmt numFmtId="218" formatCode="#,##0.000000"/>
    <numFmt numFmtId="220" formatCode="&quot;£&quot;#,##0.00"/>
    <numFmt numFmtId="230" formatCode="d\ mmm\ yyyy"/>
    <numFmt numFmtId="231" formatCode="dd\ mmm\ yyyy"/>
    <numFmt numFmtId="232" formatCode="d\ mmm\ yyyy;@"/>
    <numFmt numFmtId="235" formatCode="@\ &quot; (to date)&quot;"/>
    <numFmt numFmtId="236" formatCode="@&quot; (current month)&quot;"/>
    <numFmt numFmtId="245" formatCode="[$-F800]dddd\,\ mmmm\ dd\,\ yyyy"/>
    <numFmt numFmtId="253" formatCode="0.00%_);\-0.00%;\-\ "/>
    <numFmt numFmtId="259" formatCode="#,##0&quot; &quot;;\-#,##0;&quot; - &quot;"/>
  </numFmts>
  <fonts count="97">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Arial "/>
    </font>
    <font>
      <sz val="11"/>
      <color indexed="8"/>
      <name val="Calibri"/>
      <family val="2"/>
    </font>
    <font>
      <sz val="11"/>
      <color indexed="9"/>
      <name val="Calibri"/>
      <family val="2"/>
    </font>
    <font>
      <sz val="8"/>
      <name val="Times New Roman"/>
      <family val="1"/>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sz val="8"/>
      <name val="Arial"/>
      <family val="2"/>
    </font>
    <font>
      <b/>
      <sz val="12"/>
      <name val="Arial"/>
      <family val="2"/>
    </font>
    <font>
      <b/>
      <sz val="15"/>
      <color indexed="56"/>
      <name val="Calibri"/>
      <family val="2"/>
    </font>
    <font>
      <b/>
      <sz val="13"/>
      <color indexed="56"/>
      <name val="Calibri"/>
      <family val="2"/>
    </font>
    <font>
      <b/>
      <sz val="11"/>
      <color indexed="56"/>
      <name val="Calibri"/>
      <family val="2"/>
    </font>
    <font>
      <sz val="10"/>
      <color indexed="11"/>
      <name val="Times New Roman"/>
      <family val="1"/>
    </font>
    <font>
      <sz val="11"/>
      <color indexed="52"/>
      <name val="Calibri"/>
      <family val="2"/>
    </font>
    <font>
      <sz val="11"/>
      <color indexed="60"/>
      <name val="Calibri"/>
      <family val="2"/>
    </font>
    <font>
      <b/>
      <i/>
      <sz val="16"/>
      <name val="Helv"/>
    </font>
    <font>
      <sz val="10"/>
      <name val="Arial"/>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10"/>
      <name val="Tms Rmn"/>
    </font>
    <font>
      <sz val="10"/>
      <name val="MS Sans Serif"/>
      <family val="2"/>
    </font>
    <font>
      <b/>
      <sz val="10"/>
      <name val="MS Sans Serif"/>
      <family val="2"/>
    </font>
    <font>
      <sz val="10"/>
      <name val="Times New Roman"/>
      <family val="1"/>
    </font>
    <font>
      <b/>
      <sz val="18"/>
      <color indexed="56"/>
      <name val="Cambria"/>
      <family val="2"/>
    </font>
    <font>
      <b/>
      <sz val="11"/>
      <color indexed="8"/>
      <name val="Calibri"/>
      <family val="2"/>
    </font>
    <font>
      <sz val="11"/>
      <color indexed="10"/>
      <name val="Calibri"/>
      <family val="2"/>
    </font>
    <font>
      <b/>
      <sz val="36"/>
      <color indexed="9"/>
      <name val="Arial"/>
      <family val="2"/>
    </font>
    <font>
      <sz val="36"/>
      <name val="Arial"/>
      <family val="2"/>
    </font>
    <font>
      <b/>
      <sz val="24"/>
      <color indexed="9"/>
      <name val="Arial"/>
      <family val="2"/>
    </font>
    <font>
      <sz val="24"/>
      <name val="Arial"/>
      <family val="2"/>
    </font>
    <font>
      <sz val="12"/>
      <color indexed="18"/>
      <name val="Arial"/>
      <family val="2"/>
    </font>
    <font>
      <sz val="12"/>
      <name val="Arial"/>
      <family val="2"/>
    </font>
    <font>
      <sz val="12"/>
      <color indexed="8"/>
      <name val="Arial"/>
      <family val="2"/>
    </font>
    <font>
      <sz val="12"/>
      <color indexed="10"/>
      <name val="Arial"/>
      <family val="2"/>
    </font>
    <font>
      <b/>
      <sz val="12"/>
      <color indexed="8"/>
      <name val="Arial"/>
      <family val="2"/>
    </font>
    <font>
      <sz val="12"/>
      <name val="Verdana"/>
      <family val="2"/>
    </font>
    <font>
      <b/>
      <i/>
      <sz val="12"/>
      <name val="Arial"/>
      <family val="2"/>
    </font>
    <font>
      <sz val="10"/>
      <name val="Verdana"/>
      <family val="2"/>
    </font>
    <font>
      <b/>
      <i/>
      <sz val="12"/>
      <color indexed="9"/>
      <name val="Arial"/>
      <family val="2"/>
    </font>
    <font>
      <b/>
      <sz val="10"/>
      <name val="Arial"/>
      <family val="2"/>
    </font>
    <font>
      <sz val="10"/>
      <name val="Arial"/>
      <family val="2"/>
    </font>
    <font>
      <b/>
      <sz val="12"/>
      <color indexed="10"/>
      <name val="Arial"/>
      <family val="2"/>
    </font>
    <font>
      <sz val="12"/>
      <color indexed="12"/>
      <name val="Arial"/>
      <family val="2"/>
    </font>
    <font>
      <sz val="12"/>
      <color indexed="10"/>
      <name val="Verdana"/>
      <family val="2"/>
    </font>
    <font>
      <sz val="12"/>
      <color indexed="8"/>
      <name val="Times New Roman"/>
      <family val="1"/>
    </font>
    <font>
      <i/>
      <sz val="20"/>
      <color indexed="9"/>
      <name val="Arial"/>
      <family val="2"/>
    </font>
    <font>
      <b/>
      <sz val="11"/>
      <color theme="3"/>
      <name val="Calibri"/>
      <family val="2"/>
      <scheme val="minor"/>
    </font>
    <font>
      <b/>
      <sz val="18"/>
      <color theme="3"/>
      <name val="Cambria"/>
      <family val="2"/>
      <scheme val="major"/>
    </font>
    <font>
      <i/>
      <sz val="11"/>
      <color rgb="FF7F7F7F"/>
      <name val="Calibri"/>
      <family val="2"/>
      <scheme val="minor"/>
    </font>
    <font>
      <b/>
      <sz val="9"/>
      <color indexed="81"/>
      <name val="Tahoma"/>
      <family val="2"/>
    </font>
    <font>
      <sz val="9"/>
      <color indexed="81"/>
      <name val="Tahoma"/>
      <family val="2"/>
    </font>
    <font>
      <i/>
      <sz val="11"/>
      <color indexed="55"/>
      <name val="Calibri"/>
      <family val="2"/>
    </font>
    <font>
      <b/>
      <sz val="15"/>
      <color indexed="22"/>
      <name val="Calibri"/>
      <family val="2"/>
    </font>
    <font>
      <b/>
      <sz val="13"/>
      <color indexed="22"/>
      <name val="Calibri"/>
      <family val="2"/>
    </font>
    <font>
      <b/>
      <sz val="11"/>
      <color indexed="22"/>
      <name val="Calibri"/>
      <family val="2"/>
    </font>
    <font>
      <sz val="11"/>
      <color indexed="62"/>
      <name val="Calibri"/>
      <family val="2"/>
    </font>
    <font>
      <b/>
      <sz val="18"/>
      <color indexed="22"/>
      <name val="Cambria"/>
      <family val="2"/>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1"/>
      <color theme="1"/>
      <name val="Calibri"/>
      <family val="2"/>
      <scheme val="minor"/>
    </font>
    <font>
      <sz val="11"/>
      <color rgb="FFFF0000"/>
      <name val="Calibri"/>
      <family val="2"/>
      <scheme val="minor"/>
    </font>
    <font>
      <sz val="11"/>
      <color theme="1"/>
      <name val="Arial"/>
      <family val="2"/>
    </font>
    <font>
      <sz val="12"/>
      <color rgb="FFFF0000"/>
      <name val="Arial"/>
      <family val="2"/>
    </font>
    <font>
      <b/>
      <sz val="12"/>
      <color theme="1"/>
      <name val="Arial"/>
      <family val="2"/>
    </font>
    <font>
      <sz val="12"/>
      <color theme="1"/>
      <name val="Arial"/>
      <family val="2"/>
    </font>
    <font>
      <sz val="11"/>
      <name val="Arial"/>
      <family val="2"/>
    </font>
    <font>
      <sz val="10"/>
      <color theme="0" tint="-0.14999847407452621"/>
      <name val="Arial"/>
      <family val="2"/>
    </font>
    <font>
      <b/>
      <sz val="13"/>
      <color theme="1"/>
      <name val="Calibri"/>
      <family val="2"/>
      <scheme val="minor"/>
    </font>
    <font>
      <sz val="9"/>
      <color theme="1"/>
      <name val="Calibri"/>
      <family val="2"/>
      <scheme val="minor"/>
    </font>
  </fonts>
  <fills count="7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mediumGray">
        <fgColor indexed="22"/>
      </patternFill>
    </fill>
    <fill>
      <patternFill patternType="gray0625"/>
    </fill>
    <fill>
      <patternFill patternType="solid">
        <fgColor indexed="8"/>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FFF00"/>
        <bgColor indexed="64"/>
      </patternFill>
    </fill>
    <fill>
      <patternFill patternType="solid">
        <fgColor theme="0"/>
        <bgColor indexed="64"/>
      </patternFill>
    </fill>
    <fill>
      <patternFill patternType="solid">
        <fgColor theme="4"/>
        <bgColor indexed="64"/>
      </patternFill>
    </fill>
    <fill>
      <patternFill patternType="solid">
        <fgColor indexed="9"/>
      </patternFill>
    </fill>
    <fill>
      <patternFill patternType="solid">
        <fgColor indexed="34"/>
      </patternFill>
    </fill>
    <fill>
      <patternFill patternType="solid">
        <fgColor indexed="41"/>
      </patternFill>
    </fill>
    <fill>
      <patternFill patternType="solid">
        <fgColor indexed="35"/>
      </patternFill>
    </fill>
    <fill>
      <patternFill patternType="solid">
        <fgColor indexed="28"/>
      </patternFill>
    </fill>
    <fill>
      <patternFill patternType="solid">
        <fgColor indexed="5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5" tint="0.59999389629810485"/>
        <bgColor indexed="64"/>
      </patternFill>
    </fill>
  </fills>
  <borders count="9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2"/>
      </top>
      <bottom style="double">
        <color indexed="62"/>
      </bottom>
      <diagonal/>
    </border>
    <border>
      <left/>
      <right/>
      <top style="double">
        <color indexed="18"/>
      </top>
      <bottom style="thin">
        <color indexed="18"/>
      </bottom>
      <diagonal/>
    </border>
    <border>
      <left style="thin">
        <color indexed="18"/>
      </left>
      <right/>
      <top style="double">
        <color indexed="18"/>
      </top>
      <bottom style="thin">
        <color indexed="18"/>
      </bottom>
      <diagonal/>
    </border>
    <border>
      <left/>
      <right style="thin">
        <color indexed="18"/>
      </right>
      <top style="double">
        <color indexed="18"/>
      </top>
      <bottom style="thin">
        <color indexed="18"/>
      </bottom>
      <diagonal/>
    </border>
    <border>
      <left style="thin">
        <color indexed="18"/>
      </left>
      <right/>
      <top style="thin">
        <color indexed="18"/>
      </top>
      <bottom style="double">
        <color indexed="18"/>
      </bottom>
      <diagonal/>
    </border>
    <border>
      <left/>
      <right style="thin">
        <color indexed="18"/>
      </right>
      <top style="thin">
        <color indexed="18"/>
      </top>
      <bottom style="double">
        <color indexed="18"/>
      </bottom>
      <diagonal/>
    </border>
    <border>
      <left style="thin">
        <color indexed="18"/>
      </left>
      <right style="thin">
        <color indexed="18"/>
      </right>
      <top style="double">
        <color indexed="18"/>
      </top>
      <bottom style="thin">
        <color indexed="18"/>
      </bottom>
      <diagonal/>
    </border>
    <border>
      <left style="thin">
        <color indexed="18"/>
      </left>
      <right style="thin">
        <color indexed="18"/>
      </right>
      <top/>
      <bottom style="thin">
        <color indexed="18"/>
      </bottom>
      <diagonal/>
    </border>
    <border>
      <left/>
      <right style="thin">
        <color indexed="18"/>
      </right>
      <top/>
      <bottom style="thin">
        <color indexed="18"/>
      </bottom>
      <diagonal/>
    </border>
    <border>
      <left style="thin">
        <color indexed="18"/>
      </left>
      <right/>
      <top/>
      <bottom style="thin">
        <color indexed="18"/>
      </bottom>
      <diagonal/>
    </border>
    <border>
      <left/>
      <right style="thin">
        <color indexed="18"/>
      </right>
      <top style="thin">
        <color indexed="18"/>
      </top>
      <bottom/>
      <diagonal/>
    </border>
    <border>
      <left style="thin">
        <color indexed="18"/>
      </left>
      <right/>
      <top/>
      <bottom/>
      <diagonal/>
    </border>
    <border>
      <left/>
      <right style="thin">
        <color indexed="18"/>
      </right>
      <top/>
      <bottom/>
      <diagonal/>
    </border>
    <border>
      <left/>
      <right/>
      <top style="double">
        <color indexed="18"/>
      </top>
      <bottom/>
      <diagonal/>
    </border>
    <border>
      <left/>
      <right style="thin">
        <color indexed="18"/>
      </right>
      <top style="double">
        <color indexed="18"/>
      </top>
      <bottom/>
      <diagonal/>
    </border>
    <border>
      <left/>
      <right/>
      <top/>
      <bottom style="thin">
        <color indexed="18"/>
      </bottom>
      <diagonal/>
    </border>
    <border>
      <left/>
      <right/>
      <top style="thin">
        <color indexed="18"/>
      </top>
      <bottom/>
      <diagonal/>
    </border>
    <border>
      <left style="thin">
        <color indexed="18"/>
      </left>
      <right style="thin">
        <color indexed="18"/>
      </right>
      <top/>
      <bottom/>
      <diagonal/>
    </border>
    <border>
      <left/>
      <right/>
      <top style="thin">
        <color indexed="18"/>
      </top>
      <bottom style="double">
        <color indexed="18"/>
      </bottom>
      <diagonal/>
    </border>
    <border>
      <left/>
      <right/>
      <top/>
      <bottom style="double">
        <color indexed="18"/>
      </bottom>
      <diagonal/>
    </border>
    <border>
      <left style="thin">
        <color indexed="18"/>
      </left>
      <right/>
      <top style="thin">
        <color indexed="18"/>
      </top>
      <bottom/>
      <diagonal/>
    </border>
    <border>
      <left style="thin">
        <color indexed="18"/>
      </left>
      <right style="thin">
        <color indexed="18"/>
      </right>
      <top style="thin">
        <color indexed="18"/>
      </top>
      <bottom style="double">
        <color indexed="18"/>
      </bottom>
      <diagonal/>
    </border>
    <border>
      <left style="thin">
        <color indexed="32"/>
      </left>
      <right/>
      <top style="double">
        <color indexed="18"/>
      </top>
      <bottom/>
      <diagonal/>
    </border>
    <border>
      <left style="thin">
        <color indexed="32"/>
      </left>
      <right/>
      <top/>
      <bottom/>
      <diagonal/>
    </border>
    <border>
      <left style="thin">
        <color indexed="32"/>
      </left>
      <right/>
      <top/>
      <bottom style="double">
        <color indexed="18"/>
      </bottom>
      <diagonal/>
    </border>
    <border>
      <left style="thin">
        <color indexed="18"/>
      </left>
      <right style="thin">
        <color indexed="18"/>
      </right>
      <top style="thin">
        <color indexed="18"/>
      </top>
      <bottom/>
      <diagonal/>
    </border>
    <border>
      <left style="thin">
        <color indexed="18"/>
      </left>
      <right/>
      <top/>
      <bottom style="double">
        <color indexed="18"/>
      </bottom>
      <diagonal/>
    </border>
    <border>
      <left style="thin">
        <color indexed="18"/>
      </left>
      <right style="thin">
        <color indexed="18"/>
      </right>
      <top/>
      <bottom style="double">
        <color indexed="18"/>
      </bottom>
      <diagonal/>
    </border>
    <border>
      <left style="thin">
        <color indexed="18"/>
      </left>
      <right style="thin">
        <color indexed="18"/>
      </right>
      <top style="double">
        <color indexed="18"/>
      </top>
      <bottom/>
      <diagonal/>
    </border>
    <border>
      <left style="thin">
        <color indexed="18"/>
      </left>
      <right/>
      <top style="double">
        <color indexed="18"/>
      </top>
      <bottom/>
      <diagonal/>
    </border>
    <border>
      <left/>
      <right/>
      <top/>
      <bottom style="double">
        <color indexed="62"/>
      </bottom>
      <diagonal/>
    </border>
    <border>
      <left style="thin">
        <color indexed="18"/>
      </left>
      <right/>
      <top/>
      <bottom style="double">
        <color indexed="62"/>
      </bottom>
      <diagonal/>
    </border>
    <border>
      <left/>
      <right/>
      <top style="thin">
        <color indexed="18"/>
      </top>
      <bottom style="thin">
        <color indexed="18"/>
      </bottom>
      <diagonal/>
    </border>
    <border>
      <left style="thin">
        <color indexed="18"/>
      </left>
      <right style="thin">
        <color indexed="18"/>
      </right>
      <top style="thin">
        <color indexed="18"/>
      </top>
      <bottom style="thin">
        <color indexed="18"/>
      </bottom>
      <diagonal/>
    </border>
    <border>
      <left style="thin">
        <color indexed="18"/>
      </left>
      <right/>
      <top style="thin">
        <color indexed="18"/>
      </top>
      <bottom style="thin">
        <color indexed="18"/>
      </bottom>
      <diagonal/>
    </border>
    <border>
      <left style="thin">
        <color indexed="64"/>
      </left>
      <right/>
      <top/>
      <bottom/>
      <diagonal/>
    </border>
    <border>
      <left style="thin">
        <color indexed="64"/>
      </left>
      <right style="thin">
        <color indexed="18"/>
      </right>
      <top style="double">
        <color indexed="18"/>
      </top>
      <bottom style="thin">
        <color indexed="18"/>
      </bottom>
      <diagonal/>
    </border>
    <border>
      <left/>
      <right style="thin">
        <color indexed="62"/>
      </right>
      <top/>
      <bottom/>
      <diagonal/>
    </border>
    <border>
      <left/>
      <right/>
      <top/>
      <bottom style="medium">
        <color theme="4" tint="0.39997558519241921"/>
      </bottom>
      <diagonal/>
    </border>
    <border>
      <left style="thin">
        <color indexed="55"/>
      </left>
      <right style="thin">
        <color indexed="55"/>
      </right>
      <top style="thin">
        <color indexed="55"/>
      </top>
      <bottom style="thin">
        <color indexed="55"/>
      </bottom>
      <diagonal/>
    </border>
    <border>
      <left/>
      <right/>
      <top/>
      <bottom style="thick">
        <color indexed="35"/>
      </bottom>
      <diagonal/>
    </border>
    <border>
      <left/>
      <right/>
      <top/>
      <bottom style="medium">
        <color indexed="49"/>
      </bottom>
      <diagonal/>
    </border>
    <border>
      <left style="thin">
        <color indexed="35"/>
      </left>
      <right style="thin">
        <color indexed="35"/>
      </right>
      <top style="thin">
        <color indexed="35"/>
      </top>
      <bottom style="thin">
        <color indexed="35"/>
      </bottom>
      <diagonal/>
    </border>
    <border>
      <left/>
      <right/>
      <top style="thin">
        <color indexed="22"/>
      </top>
      <bottom style="double">
        <color indexed="2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18"/>
      </left>
      <right/>
      <top style="double">
        <color indexed="64"/>
      </top>
      <bottom/>
      <diagonal/>
    </border>
    <border>
      <left style="thin">
        <color indexed="62"/>
      </left>
      <right/>
      <top/>
      <bottom/>
      <diagonal/>
    </border>
    <border>
      <left style="thin">
        <color rgb="FF002060"/>
      </left>
      <right style="thin">
        <color indexed="18"/>
      </right>
      <top style="thin">
        <color indexed="18"/>
      </top>
      <bottom/>
      <diagonal/>
    </border>
    <border>
      <left style="thin">
        <color indexed="62"/>
      </left>
      <right/>
      <top style="thin">
        <color indexed="62"/>
      </top>
      <bottom/>
      <diagonal/>
    </border>
    <border>
      <left/>
      <right style="thin">
        <color indexed="62"/>
      </right>
      <top style="thin">
        <color indexed="62"/>
      </top>
      <bottom/>
      <diagonal/>
    </border>
    <border>
      <left style="thin">
        <color indexed="62"/>
      </left>
      <right/>
      <top style="thin">
        <color indexed="18"/>
      </top>
      <bottom/>
      <diagonal/>
    </border>
    <border>
      <left style="thin">
        <color indexed="62"/>
      </left>
      <right style="thin">
        <color indexed="62"/>
      </right>
      <top style="thin">
        <color indexed="18"/>
      </top>
      <bottom/>
      <diagonal/>
    </border>
    <border>
      <left style="thin">
        <color rgb="FF333399"/>
      </left>
      <right style="thin">
        <color rgb="FF333399"/>
      </right>
      <top/>
      <bottom/>
      <diagonal/>
    </border>
    <border>
      <left style="thin">
        <color rgb="FF333399"/>
      </left>
      <right style="thin">
        <color rgb="FF333399"/>
      </right>
      <top style="thin">
        <color indexed="18"/>
      </top>
      <bottom/>
      <diagonal/>
    </border>
    <border>
      <left style="thin">
        <color rgb="FF333399"/>
      </left>
      <right/>
      <top style="thin">
        <color indexed="18"/>
      </top>
      <bottom/>
      <diagonal/>
    </border>
    <border>
      <left/>
      <right style="thin">
        <color rgb="FF333399"/>
      </right>
      <top style="thin">
        <color indexed="18"/>
      </top>
      <bottom/>
      <diagonal/>
    </border>
    <border>
      <left style="thin">
        <color rgb="FF333399"/>
      </left>
      <right/>
      <top/>
      <bottom/>
      <diagonal/>
    </border>
    <border>
      <left/>
      <right style="thin">
        <color rgb="FF333399"/>
      </right>
      <top/>
      <bottom/>
      <diagonal/>
    </border>
    <border>
      <left/>
      <right style="thin">
        <color indexed="18"/>
      </right>
      <top style="thin">
        <color rgb="FF333399"/>
      </top>
      <bottom/>
      <diagonal/>
    </border>
    <border>
      <left style="thin">
        <color indexed="18"/>
      </left>
      <right style="thin">
        <color indexed="18"/>
      </right>
      <top style="double">
        <color indexed="18"/>
      </top>
      <bottom style="thin">
        <color rgb="FF333399"/>
      </bottom>
      <diagonal/>
    </border>
    <border>
      <left style="thin">
        <color indexed="18"/>
      </left>
      <right style="thin">
        <color rgb="FF333399"/>
      </right>
      <top/>
      <bottom style="thin">
        <color indexed="18"/>
      </bottom>
      <diagonal/>
    </border>
    <border>
      <left style="thin">
        <color indexed="18"/>
      </left>
      <right style="thin">
        <color rgb="FF333399"/>
      </right>
      <top/>
      <bottom/>
      <diagonal/>
    </border>
    <border>
      <left/>
      <right style="thin">
        <color rgb="FF333399"/>
      </right>
      <top/>
      <bottom style="thin">
        <color indexed="18"/>
      </bottom>
      <diagonal/>
    </border>
    <border>
      <left style="thin">
        <color indexed="64"/>
      </left>
      <right/>
      <top/>
      <bottom style="thin">
        <color indexed="18"/>
      </bottom>
      <diagonal/>
    </border>
    <border>
      <left style="thin">
        <color rgb="FF333399"/>
      </left>
      <right style="thin">
        <color indexed="64"/>
      </right>
      <top/>
      <bottom/>
      <diagonal/>
    </border>
    <border>
      <left style="thin">
        <color rgb="FF7030A0"/>
      </left>
      <right/>
      <top/>
      <bottom style="thin">
        <color indexed="18"/>
      </bottom>
      <diagonal/>
    </border>
    <border>
      <left style="thin">
        <color indexed="64"/>
      </left>
      <right style="thin">
        <color rgb="FF333399"/>
      </right>
      <top/>
      <bottom/>
      <diagonal/>
    </border>
    <border>
      <left/>
      <right style="thin">
        <color rgb="FF333399"/>
      </right>
      <top style="double">
        <color indexed="18"/>
      </top>
      <bottom style="thin">
        <color indexed="18"/>
      </bottom>
      <diagonal/>
    </border>
    <border>
      <left style="thin">
        <color rgb="FF333399"/>
      </left>
      <right style="thin">
        <color rgb="FF333399"/>
      </right>
      <top style="double">
        <color indexed="18"/>
      </top>
      <bottom style="thin">
        <color indexed="18"/>
      </bottom>
      <diagonal/>
    </border>
    <border>
      <left/>
      <right/>
      <top style="double">
        <color rgb="FF333399"/>
      </top>
      <bottom/>
      <diagonal/>
    </border>
    <border>
      <left/>
      <right/>
      <top/>
      <bottom style="double">
        <color indexed="64"/>
      </bottom>
      <diagonal/>
    </border>
    <border>
      <left/>
      <right style="thin">
        <color rgb="FF333399"/>
      </right>
      <top/>
      <bottom style="double">
        <color indexed="64"/>
      </bottom>
      <diagonal/>
    </border>
    <border>
      <left style="thin">
        <color rgb="FF333399"/>
      </left>
      <right style="thin">
        <color rgb="FF333399"/>
      </right>
      <top/>
      <bottom style="double">
        <color indexed="64"/>
      </bottom>
      <diagonal/>
    </border>
  </borders>
  <cellStyleXfs count="613">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0" borderId="0">
      <alignment horizontal="center" wrapText="1"/>
      <protection locked="0"/>
    </xf>
    <xf numFmtId="0" fontId="17" fillId="3" borderId="0" applyNumberFormat="0" applyBorder="0" applyAlignment="0" applyProtection="0"/>
    <xf numFmtId="0" fontId="18" fillId="20" borderId="1" applyNumberFormat="0" applyAlignment="0" applyProtection="0"/>
    <xf numFmtId="0" fontId="19" fillId="21" borderId="2" applyNumberFormat="0" applyAlignment="0" applyProtection="0"/>
    <xf numFmtId="176"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80" fontId="11" fillId="0" borderId="0" applyFont="0" applyFill="0" applyBorder="0" applyAlignment="0" applyProtection="0"/>
    <xf numFmtId="168" fontId="11" fillId="0" borderId="0" applyFont="0" applyFill="0" applyBorder="0" applyAlignment="0" applyProtection="0"/>
    <xf numFmtId="0" fontId="21" fillId="0" borderId="0" applyNumberFormat="0" applyFill="0" applyBorder="0" applyAlignment="0" applyProtection="0"/>
    <xf numFmtId="0" fontId="22" fillId="4" borderId="0" applyNumberFormat="0" applyBorder="0" applyAlignment="0" applyProtection="0"/>
    <xf numFmtId="38" fontId="23" fillId="22" borderId="0" applyNumberFormat="0" applyBorder="0" applyAlignment="0" applyProtection="0"/>
    <xf numFmtId="0" fontId="24" fillId="0" borderId="3" applyNumberFormat="0" applyAlignment="0" applyProtection="0">
      <alignment horizontal="left" vertical="center"/>
    </xf>
    <xf numFmtId="0" fontId="24" fillId="0" borderId="4">
      <alignment horizontal="left" vertical="center"/>
    </xf>
    <xf numFmtId="0" fontId="25" fillId="0" borderId="5" applyNumberFormat="0" applyFill="0" applyAlignment="0" applyProtection="0"/>
    <xf numFmtId="0" fontId="26" fillId="0" borderId="6" applyNumberFormat="0" applyFill="0" applyAlignment="0" applyProtection="0"/>
    <xf numFmtId="0" fontId="27" fillId="0" borderId="7" applyNumberFormat="0" applyFill="0" applyAlignment="0" applyProtection="0"/>
    <xf numFmtId="0" fontId="27" fillId="0" borderId="0" applyNumberFormat="0" applyFill="0" applyBorder="0" applyAlignment="0" applyProtection="0"/>
    <xf numFmtId="181" fontId="11" fillId="0" borderId="0" applyFont="0" applyFill="0" applyBorder="0" applyAlignment="0" applyProtection="0"/>
    <xf numFmtId="182" fontId="11" fillId="0" borderId="0" applyFont="0" applyFill="0" applyBorder="0" applyAlignment="0" applyProtection="0"/>
    <xf numFmtId="180" fontId="11" fillId="0" borderId="0" applyFont="0" applyFill="0" applyBorder="0" applyAlignment="0" applyProtection="0"/>
    <xf numFmtId="183" fontId="11" fillId="0" borderId="0" applyFont="0" applyFill="0" applyBorder="0" applyAlignment="0" applyProtection="0"/>
    <xf numFmtId="184" fontId="11" fillId="0" borderId="0" applyFont="0" applyFill="0" applyBorder="0" applyAlignment="0" applyProtection="0"/>
    <xf numFmtId="0" fontId="28" fillId="0" borderId="0" applyFill="0" applyBorder="0">
      <protection locked="0"/>
    </xf>
    <xf numFmtId="10" fontId="23" fillId="23" borderId="8" applyNumberFormat="0" applyBorder="0" applyAlignment="0" applyProtection="0"/>
    <xf numFmtId="0" fontId="29" fillId="0" borderId="9" applyNumberFormat="0" applyFill="0" applyAlignment="0" applyProtection="0"/>
    <xf numFmtId="185" fontId="11" fillId="0" borderId="0" applyFont="0" applyFill="0" applyBorder="0" applyAlignment="0" applyProtection="0"/>
    <xf numFmtId="186"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187" fontId="11" fillId="0" borderId="0" applyFont="0" applyFill="0" applyBorder="0" applyAlignment="0" applyProtection="0"/>
    <xf numFmtId="188" fontId="11" fillId="0" borderId="0" applyFont="0" applyFill="0" applyBorder="0" applyAlignment="0" applyProtection="0"/>
    <xf numFmtId="189" fontId="11" fillId="0" borderId="0" applyFont="0" applyFill="0" applyBorder="0" applyAlignment="0" applyProtection="0"/>
    <xf numFmtId="0" fontId="11" fillId="0" borderId="0" applyFont="0" applyFill="0" applyBorder="0" applyAlignment="0" applyProtection="0"/>
    <xf numFmtId="0" fontId="30" fillId="24" borderId="0" applyNumberFormat="0" applyBorder="0" applyAlignment="0" applyProtection="0"/>
    <xf numFmtId="0" fontId="59" fillId="0" borderId="0"/>
    <xf numFmtId="190" fontId="31" fillId="0" borderId="0"/>
    <xf numFmtId="0" fontId="11" fillId="0" borderId="0"/>
    <xf numFmtId="0" fontId="32" fillId="25" borderId="10" applyNumberFormat="0" applyFont="0" applyAlignment="0" applyProtection="0"/>
    <xf numFmtId="191" fontId="32" fillId="0" borderId="0" applyFont="0" applyFill="0" applyBorder="0" applyAlignment="0" applyProtection="0"/>
    <xf numFmtId="192" fontId="32" fillId="0" borderId="0" applyFont="0" applyFill="0" applyBorder="0" applyAlignment="0" applyProtection="0"/>
    <xf numFmtId="0" fontId="33" fillId="20" borderId="11" applyNumberFormat="0" applyAlignment="0" applyProtection="0"/>
    <xf numFmtId="40" fontId="34" fillId="26" borderId="0">
      <alignment horizontal="right"/>
    </xf>
    <xf numFmtId="0" fontId="35" fillId="26" borderId="0">
      <alignment horizontal="right"/>
    </xf>
    <xf numFmtId="0" fontId="36" fillId="26" borderId="12"/>
    <xf numFmtId="0" fontId="36" fillId="0" borderId="0" applyBorder="0">
      <alignment horizontal="centerContinuous"/>
    </xf>
    <xf numFmtId="0" fontId="37" fillId="0" borderId="0" applyBorder="0">
      <alignment horizontal="centerContinuous"/>
    </xf>
    <xf numFmtId="14" fontId="16" fillId="0" borderId="0">
      <alignment horizontal="center" wrapText="1"/>
      <protection locked="0"/>
    </xf>
    <xf numFmtId="9" fontId="11" fillId="0" borderId="0" applyFont="0" applyFill="0" applyBorder="0" applyAlignment="0" applyProtection="0"/>
    <xf numFmtId="10" fontId="11" fillId="0" borderId="0" applyFont="0" applyFill="0" applyBorder="0" applyAlignment="0" applyProtection="0"/>
    <xf numFmtId="193" fontId="38" fillId="0" borderId="0"/>
    <xf numFmtId="0" fontId="39" fillId="0" borderId="0" applyNumberFormat="0" applyFont="0" applyFill="0" applyBorder="0" applyAlignment="0" applyProtection="0">
      <alignment horizontal="left"/>
    </xf>
    <xf numFmtId="15" fontId="39" fillId="0" borderId="0" applyFont="0" applyFill="0" applyBorder="0" applyAlignment="0" applyProtection="0"/>
    <xf numFmtId="4" fontId="39" fillId="0" borderId="0" applyFont="0" applyFill="0" applyBorder="0" applyAlignment="0" applyProtection="0"/>
    <xf numFmtId="0" fontId="40" fillId="0" borderId="13">
      <alignment horizontal="center"/>
    </xf>
    <xf numFmtId="3" fontId="39" fillId="0" borderId="0" applyFont="0" applyFill="0" applyBorder="0" applyAlignment="0" applyProtection="0"/>
    <xf numFmtId="0" fontId="39" fillId="27" borderId="0" applyNumberFormat="0" applyFont="0" applyBorder="0" applyAlignment="0" applyProtection="0"/>
    <xf numFmtId="0" fontId="41" fillId="28" borderId="0" applyNumberFormat="0" applyFont="0" applyBorder="0" applyAlignment="0" applyProtection="0">
      <alignment horizontal="center"/>
    </xf>
    <xf numFmtId="0" fontId="11" fillId="0" borderId="14"/>
    <xf numFmtId="0" fontId="11" fillId="0" borderId="0">
      <alignment horizontal="left" wrapText="1"/>
    </xf>
    <xf numFmtId="0" fontId="42" fillId="0" borderId="0" applyNumberFormat="0" applyFill="0" applyBorder="0" applyAlignment="0" applyProtection="0"/>
    <xf numFmtId="0" fontId="43" fillId="0" borderId="15" applyNumberFormat="0" applyFill="0" applyAlignment="0" applyProtection="0"/>
    <xf numFmtId="0" fontId="44" fillId="0" borderId="0" applyNumberFormat="0" applyFill="0" applyBorder="0" applyAlignment="0" applyProtection="0"/>
    <xf numFmtId="0" fontId="20" fillId="0" borderId="0">
      <alignment vertical="top"/>
    </xf>
    <xf numFmtId="0" fontId="66" fillId="0" borderId="0" applyNumberFormat="0" applyFill="0" applyBorder="0" applyAlignment="0" applyProtection="0"/>
    <xf numFmtId="0" fontId="10" fillId="0" borderId="0"/>
    <xf numFmtId="0" fontId="67" fillId="0" borderId="0" applyNumberFormat="0" applyFill="0" applyBorder="0" applyAlignment="0" applyProtection="0"/>
    <xf numFmtId="0" fontId="11" fillId="0" borderId="0"/>
    <xf numFmtId="169" fontId="10" fillId="0" borderId="0" applyFont="0" applyFill="0" applyBorder="0" applyAlignment="0" applyProtection="0"/>
    <xf numFmtId="0" fontId="11" fillId="0" borderId="0"/>
    <xf numFmtId="38" fontId="12" fillId="22" borderId="0" applyNumberFormat="0" applyBorder="0" applyAlignment="0" applyProtection="0"/>
    <xf numFmtId="10" fontId="12" fillId="23" borderId="8" applyNumberFormat="0" applyBorder="0" applyAlignment="0" applyProtection="0"/>
    <xf numFmtId="0" fontId="11" fillId="25" borderId="10" applyNumberFormat="0" applyFont="0" applyAlignment="0" applyProtection="0"/>
    <xf numFmtId="0" fontId="9" fillId="0" borderId="0"/>
    <xf numFmtId="169" fontId="9" fillId="0" borderId="0" applyFont="0" applyFill="0" applyBorder="0" applyAlignment="0" applyProtection="0"/>
    <xf numFmtId="0" fontId="20" fillId="0" borderId="0">
      <alignment vertical="top"/>
    </xf>
    <xf numFmtId="0" fontId="20" fillId="0" borderId="0">
      <alignment vertical="top"/>
    </xf>
    <xf numFmtId="0" fontId="11" fillId="0" borderId="0"/>
    <xf numFmtId="0" fontId="11" fillId="0" borderId="0"/>
    <xf numFmtId="0" fontId="14" fillId="36"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6" borderId="0" applyNumberFormat="0" applyBorder="0" applyAlignment="0" applyProtection="0"/>
    <xf numFmtId="0" fontId="14" fillId="38" borderId="0" applyNumberFormat="0" applyBorder="0" applyAlignment="0" applyProtection="0"/>
    <xf numFmtId="0" fontId="14" fillId="39"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39" borderId="0" applyNumberFormat="0" applyBorder="0" applyAlignment="0" applyProtection="0"/>
    <xf numFmtId="0" fontId="14" fillId="7" borderId="0" applyNumberFormat="0" applyBorder="0" applyAlignment="0" applyProtection="0"/>
    <xf numFmtId="0" fontId="15" fillId="14"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39" borderId="0" applyNumberFormat="0" applyBorder="0" applyAlignment="0" applyProtection="0"/>
    <xf numFmtId="0" fontId="15" fillId="7" borderId="0" applyNumberFormat="0" applyBorder="0" applyAlignment="0" applyProtection="0"/>
    <xf numFmtId="0" fontId="15" fillId="2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1" borderId="0" applyNumberFormat="0" applyBorder="0" applyAlignment="0" applyProtection="0"/>
    <xf numFmtId="0" fontId="18" fillId="36" borderId="54" applyNumberFormat="0" applyAlignment="0" applyProtection="0"/>
    <xf numFmtId="169" fontId="11" fillId="0" borderId="0" applyFont="0" applyFill="0" applyBorder="0" applyAlignment="0" applyProtection="0"/>
    <xf numFmtId="0" fontId="70" fillId="0" borderId="0" applyNumberFormat="0" applyFill="0" applyBorder="0" applyAlignment="0" applyProtection="0"/>
    <xf numFmtId="0" fontId="71" fillId="0" borderId="6" applyNumberFormat="0" applyFill="0" applyAlignment="0" applyProtection="0"/>
    <xf numFmtId="0" fontId="72" fillId="0" borderId="55" applyNumberFormat="0" applyFill="0" applyAlignment="0" applyProtection="0"/>
    <xf numFmtId="0" fontId="73" fillId="0" borderId="56" applyNumberFormat="0" applyFill="0" applyAlignment="0" applyProtection="0"/>
    <xf numFmtId="0" fontId="73" fillId="0" borderId="0" applyNumberFormat="0" applyFill="0" applyBorder="0" applyAlignment="0" applyProtection="0"/>
    <xf numFmtId="0" fontId="74" fillId="7" borderId="54" applyNumberFormat="0" applyAlignment="0" applyProtection="0"/>
    <xf numFmtId="0" fontId="11" fillId="24" borderId="57" applyNumberFormat="0" applyFont="0" applyAlignment="0" applyProtection="0"/>
    <xf numFmtId="0" fontId="33" fillId="36" borderId="11" applyNumberFormat="0" applyAlignment="0" applyProtection="0"/>
    <xf numFmtId="0" fontId="75" fillId="0" borderId="0" applyNumberFormat="0" applyFill="0" applyBorder="0" applyAlignment="0" applyProtection="0"/>
    <xf numFmtId="0" fontId="43" fillId="0" borderId="58" applyNumberFormat="0" applyFill="0" applyAlignment="0" applyProtection="0"/>
    <xf numFmtId="0" fontId="11" fillId="0" borderId="0"/>
    <xf numFmtId="0" fontId="8" fillId="0" borderId="0"/>
    <xf numFmtId="0" fontId="8" fillId="42" borderId="0" applyNumberFormat="0" applyBorder="0" applyAlignment="0" applyProtection="0"/>
    <xf numFmtId="0" fontId="8" fillId="43" borderId="0" applyNumberFormat="0" applyBorder="0" applyAlignment="0" applyProtection="0"/>
    <xf numFmtId="0" fontId="8" fillId="44" borderId="0" applyNumberFormat="0" applyBorder="0" applyAlignment="0" applyProtection="0"/>
    <xf numFmtId="0" fontId="8" fillId="45" borderId="0" applyNumberFormat="0" applyBorder="0" applyAlignment="0" applyProtection="0"/>
    <xf numFmtId="0" fontId="8" fillId="46" borderId="0" applyNumberFormat="0" applyBorder="0" applyAlignment="0" applyProtection="0"/>
    <xf numFmtId="0" fontId="8" fillId="47" borderId="0" applyNumberFormat="0" applyBorder="0" applyAlignment="0" applyProtection="0"/>
    <xf numFmtId="0" fontId="8" fillId="48" borderId="0" applyNumberFormat="0" applyBorder="0" applyAlignment="0" applyProtection="0"/>
    <xf numFmtId="0" fontId="8" fillId="49" borderId="0" applyNumberFormat="0" applyBorder="0" applyAlignment="0" applyProtection="0"/>
    <xf numFmtId="0" fontId="8" fillId="50" borderId="0" applyNumberFormat="0" applyBorder="0" applyAlignment="0" applyProtection="0"/>
    <xf numFmtId="0" fontId="8" fillId="51" borderId="0" applyNumberFormat="0" applyBorder="0" applyAlignment="0" applyProtection="0"/>
    <xf numFmtId="0" fontId="8" fillId="52" borderId="0" applyNumberFormat="0" applyBorder="0" applyAlignment="0" applyProtection="0"/>
    <xf numFmtId="0" fontId="8" fillId="53" borderId="0" applyNumberFormat="0" applyBorder="0" applyAlignment="0" applyProtection="0"/>
    <xf numFmtId="0" fontId="76" fillId="54" borderId="0" applyNumberFormat="0" applyBorder="0" applyAlignment="0" applyProtection="0"/>
    <xf numFmtId="0" fontId="76" fillId="55" borderId="0" applyNumberFormat="0" applyBorder="0" applyAlignment="0" applyProtection="0"/>
    <xf numFmtId="0" fontId="76" fillId="56" borderId="0" applyNumberFormat="0" applyBorder="0" applyAlignment="0" applyProtection="0"/>
    <xf numFmtId="0" fontId="76" fillId="57" borderId="0" applyNumberFormat="0" applyBorder="0" applyAlignment="0" applyProtection="0"/>
    <xf numFmtId="0" fontId="76" fillId="58" borderId="0" applyNumberFormat="0" applyBorder="0" applyAlignment="0" applyProtection="0"/>
    <xf numFmtId="0" fontId="76" fillId="59" borderId="0" applyNumberFormat="0" applyBorder="0" applyAlignment="0" applyProtection="0"/>
    <xf numFmtId="0" fontId="76" fillId="60" borderId="0" applyNumberFormat="0" applyBorder="0" applyAlignment="0" applyProtection="0"/>
    <xf numFmtId="0" fontId="76" fillId="61" borderId="0" applyNumberFormat="0" applyBorder="0" applyAlignment="0" applyProtection="0"/>
    <xf numFmtId="0" fontId="76" fillId="62" borderId="0" applyNumberFormat="0" applyBorder="0" applyAlignment="0" applyProtection="0"/>
    <xf numFmtId="0" fontId="76" fillId="63" borderId="0" applyNumberFormat="0" applyBorder="0" applyAlignment="0" applyProtection="0"/>
    <xf numFmtId="0" fontId="76" fillId="64" borderId="0" applyNumberFormat="0" applyBorder="0" applyAlignment="0" applyProtection="0"/>
    <xf numFmtId="0" fontId="76" fillId="65" borderId="0" applyNumberFormat="0" applyBorder="0" applyAlignment="0" applyProtection="0"/>
    <xf numFmtId="0" fontId="77" fillId="66" borderId="0" applyNumberFormat="0" applyBorder="0" applyAlignment="0" applyProtection="0"/>
    <xf numFmtId="0" fontId="78" fillId="67" borderId="59" applyNumberFormat="0" applyAlignment="0" applyProtection="0"/>
    <xf numFmtId="0" fontId="79" fillId="68" borderId="60" applyNumberFormat="0" applyAlignment="0" applyProtection="0"/>
    <xf numFmtId="0" fontId="80" fillId="69" borderId="0" applyNumberFormat="0" applyBorder="0" applyAlignment="0" applyProtection="0"/>
    <xf numFmtId="0" fontId="81" fillId="0" borderId="61" applyNumberFormat="0" applyFill="0" applyAlignment="0" applyProtection="0"/>
    <xf numFmtId="0" fontId="82" fillId="0" borderId="62" applyNumberFormat="0" applyFill="0" applyAlignment="0" applyProtection="0"/>
    <xf numFmtId="0" fontId="65" fillId="0" borderId="53" applyNumberFormat="0" applyFill="0" applyAlignment="0" applyProtection="0"/>
    <xf numFmtId="0" fontId="65" fillId="0" borderId="0" applyNumberFormat="0" applyFill="0" applyBorder="0" applyAlignment="0" applyProtection="0"/>
    <xf numFmtId="0" fontId="83" fillId="70" borderId="59" applyNumberFormat="0" applyAlignment="0" applyProtection="0"/>
    <xf numFmtId="0" fontId="84" fillId="0" borderId="63" applyNumberFormat="0" applyFill="0" applyAlignment="0" applyProtection="0"/>
    <xf numFmtId="0" fontId="85" fillId="71" borderId="0" applyNumberFormat="0" applyBorder="0" applyAlignment="0" applyProtection="0"/>
    <xf numFmtId="0" fontId="8" fillId="0" borderId="0"/>
    <xf numFmtId="0" fontId="8" fillId="72" borderId="64" applyNumberFormat="0" applyFont="0" applyAlignment="0" applyProtection="0"/>
    <xf numFmtId="0" fontId="86" fillId="67" borderId="65" applyNumberFormat="0" applyAlignment="0" applyProtection="0"/>
    <xf numFmtId="0" fontId="87" fillId="0" borderId="66" applyNumberFormat="0" applyFill="0" applyAlignment="0" applyProtection="0"/>
    <xf numFmtId="0" fontId="88" fillId="0" borderId="0" applyNumberFormat="0" applyFill="0" applyBorder="0" applyAlignment="0" applyProtection="0"/>
    <xf numFmtId="0" fontId="74" fillId="7" borderId="54" applyNumberFormat="0" applyAlignment="0" applyProtection="0"/>
    <xf numFmtId="0" fontId="11" fillId="0" borderId="0"/>
    <xf numFmtId="0" fontId="11" fillId="0" borderId="0"/>
    <xf numFmtId="0" fontId="11" fillId="0" borderId="0"/>
    <xf numFmtId="0" fontId="7" fillId="0" borderId="0"/>
    <xf numFmtId="0" fontId="11" fillId="0" borderId="0"/>
    <xf numFmtId="0" fontId="11" fillId="0" borderId="0"/>
    <xf numFmtId="0" fontId="7" fillId="0" borderId="0"/>
    <xf numFmtId="169" fontId="7" fillId="0" borderId="0" applyFont="0" applyFill="0" applyBorder="0" applyAlignment="0" applyProtection="0"/>
    <xf numFmtId="0" fontId="7" fillId="0" borderId="0"/>
    <xf numFmtId="169" fontId="7" fillId="0" borderId="0" applyFont="0" applyFill="0" applyBorder="0" applyAlignment="0" applyProtection="0"/>
    <xf numFmtId="0" fontId="11" fillId="0" borderId="0"/>
    <xf numFmtId="0" fontId="7" fillId="0" borderId="0"/>
    <xf numFmtId="0" fontId="11" fillId="0" borderId="0"/>
    <xf numFmtId="0" fontId="11" fillId="0" borderId="0"/>
    <xf numFmtId="0" fontId="11" fillId="0" borderId="0"/>
    <xf numFmtId="177" fontId="11"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0" fontId="11" fillId="0" borderId="0"/>
    <xf numFmtId="0" fontId="11" fillId="0" borderId="0"/>
    <xf numFmtId="0" fontId="89" fillId="0" borderId="0"/>
    <xf numFmtId="0" fontId="39" fillId="0" borderId="0"/>
    <xf numFmtId="0" fontId="11"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7" fillId="3" borderId="0" applyNumberFormat="0" applyBorder="0" applyAlignment="0" applyProtection="0"/>
    <xf numFmtId="0" fontId="18" fillId="20" borderId="1" applyNumberFormat="0" applyAlignment="0" applyProtection="0"/>
    <xf numFmtId="0" fontId="19" fillId="21" borderId="2" applyNumberFormat="0" applyAlignment="0" applyProtection="0"/>
    <xf numFmtId="177" fontId="11"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0" fontId="21" fillId="0" borderId="0" applyNumberFormat="0" applyFill="0" applyBorder="0" applyAlignment="0" applyProtection="0"/>
    <xf numFmtId="0" fontId="22" fillId="4" borderId="0" applyNumberFormat="0" applyBorder="0" applyAlignment="0" applyProtection="0"/>
    <xf numFmtId="0" fontId="25" fillId="0" borderId="5" applyNumberFormat="0" applyFill="0" applyAlignment="0" applyProtection="0"/>
    <xf numFmtId="0" fontId="26" fillId="0" borderId="6" applyNumberFormat="0" applyFill="0" applyAlignment="0" applyProtection="0"/>
    <xf numFmtId="0" fontId="27" fillId="0" borderId="7" applyNumberFormat="0" applyFill="0" applyAlignment="0" applyProtection="0"/>
    <xf numFmtId="0" fontId="27" fillId="0" borderId="0" applyNumberFormat="0" applyFill="0" applyBorder="0" applyAlignment="0" applyProtection="0"/>
    <xf numFmtId="0" fontId="28" fillId="0" borderId="0" applyFill="0" applyBorder="0">
      <protection locked="0"/>
    </xf>
    <xf numFmtId="0" fontId="29" fillId="0" borderId="9" applyNumberFormat="0" applyFill="0" applyAlignment="0" applyProtection="0"/>
    <xf numFmtId="0" fontId="30" fillId="24" borderId="0" applyNumberFormat="0" applyBorder="0" applyAlignment="0" applyProtection="0"/>
    <xf numFmtId="0" fontId="11" fillId="0" borderId="0"/>
    <xf numFmtId="0" fontId="33" fillId="20" borderId="11" applyNumberFormat="0" applyAlignment="0" applyProtection="0"/>
    <xf numFmtId="9" fontId="11" fillId="0" borderId="0" applyFont="0" applyFill="0" applyBorder="0" applyAlignment="0" applyProtection="0"/>
    <xf numFmtId="0" fontId="42" fillId="0" borderId="0" applyNumberFormat="0" applyFill="0" applyBorder="0" applyAlignment="0" applyProtection="0"/>
    <xf numFmtId="0" fontId="43" fillId="0" borderId="15" applyNumberFormat="0" applyFill="0" applyAlignment="0" applyProtection="0"/>
    <xf numFmtId="0" fontId="44" fillId="0" borderId="0" applyNumberFormat="0" applyFill="0" applyBorder="0" applyAlignment="0" applyProtection="0"/>
    <xf numFmtId="176" fontId="11" fillId="0" borderId="0" applyFont="0" applyFill="0" applyBorder="0" applyAlignment="0" applyProtection="0"/>
    <xf numFmtId="0" fontId="11" fillId="0" borderId="0"/>
    <xf numFmtId="0" fontId="11" fillId="0" borderId="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3" borderId="0" applyNumberFormat="0" applyBorder="0" applyAlignment="0" applyProtection="0"/>
    <xf numFmtId="0" fontId="6" fillId="43" borderId="0" applyNumberFormat="0" applyBorder="0" applyAlignment="0" applyProtection="0"/>
    <xf numFmtId="0" fontId="6" fillId="43" borderId="0" applyNumberFormat="0" applyBorder="0" applyAlignment="0" applyProtection="0"/>
    <xf numFmtId="0" fontId="6" fillId="43" borderId="0" applyNumberFormat="0" applyBorder="0" applyAlignment="0" applyProtection="0"/>
    <xf numFmtId="0" fontId="6" fillId="44" borderId="0" applyNumberFormat="0" applyBorder="0" applyAlignment="0" applyProtection="0"/>
    <xf numFmtId="0" fontId="6" fillId="44" borderId="0" applyNumberFormat="0" applyBorder="0" applyAlignment="0" applyProtection="0"/>
    <xf numFmtId="0" fontId="6" fillId="44"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0" fontId="39"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1"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1" fillId="0" borderId="0"/>
    <xf numFmtId="0" fontId="11" fillId="0" borderId="0"/>
    <xf numFmtId="0" fontId="11" fillId="0" borderId="0"/>
    <xf numFmtId="0" fontId="11" fillId="0" borderId="0"/>
    <xf numFmtId="0" fontId="6" fillId="72" borderId="64" applyNumberFormat="0" applyFont="0" applyAlignment="0" applyProtection="0"/>
    <xf numFmtId="0" fontId="6" fillId="72" borderId="64" applyNumberFormat="0" applyFont="0" applyAlignment="0" applyProtection="0"/>
    <xf numFmtId="0" fontId="6" fillId="72" borderId="64" applyNumberFormat="0" applyFont="0" applyAlignment="0" applyProtection="0"/>
    <xf numFmtId="0" fontId="6" fillId="72" borderId="64" applyNumberFormat="0" applyFont="0" applyAlignment="0" applyProtection="0"/>
    <xf numFmtId="9" fontId="11" fillId="0" borderId="0" applyFont="0" applyFill="0" applyBorder="0" applyAlignment="0" applyProtection="0"/>
    <xf numFmtId="9" fontId="3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1" fillId="0" borderId="0"/>
    <xf numFmtId="0" fontId="11" fillId="0" borderId="0"/>
    <xf numFmtId="0" fontId="5" fillId="0" borderId="0"/>
    <xf numFmtId="169" fontId="5" fillId="0" borderId="0" applyFont="0" applyFill="0" applyBorder="0" applyAlignment="0" applyProtection="0"/>
    <xf numFmtId="0" fontId="5" fillId="0" borderId="0"/>
    <xf numFmtId="169" fontId="5" fillId="0" borderId="0" applyFont="0" applyFill="0" applyBorder="0" applyAlignment="0" applyProtection="0"/>
    <xf numFmtId="0" fontId="5" fillId="0" borderId="0"/>
    <xf numFmtId="0" fontId="5" fillId="42" borderId="0" applyNumberFormat="0" applyBorder="0" applyAlignment="0" applyProtection="0"/>
    <xf numFmtId="0" fontId="5" fillId="43" borderId="0" applyNumberFormat="0" applyBorder="0" applyAlignment="0" applyProtection="0"/>
    <xf numFmtId="0" fontId="5"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2" borderId="0" applyNumberFormat="0" applyBorder="0" applyAlignment="0" applyProtection="0"/>
    <xf numFmtId="0" fontId="5" fillId="53" borderId="0" applyNumberFormat="0" applyBorder="0" applyAlignment="0" applyProtection="0"/>
    <xf numFmtId="0" fontId="5" fillId="0" borderId="0"/>
    <xf numFmtId="0" fontId="5" fillId="72" borderId="64" applyNumberFormat="0" applyFont="0" applyAlignment="0" applyProtection="0"/>
    <xf numFmtId="0" fontId="5" fillId="0" borderId="0"/>
    <xf numFmtId="0" fontId="5" fillId="0" borderId="0"/>
    <xf numFmtId="169" fontId="5" fillId="0" borderId="0" applyFont="0" applyFill="0" applyBorder="0" applyAlignment="0" applyProtection="0"/>
    <xf numFmtId="0" fontId="5" fillId="0" borderId="0"/>
    <xf numFmtId="169" fontId="5" fillId="0" borderId="0" applyFont="0" applyFill="0" applyBorder="0" applyAlignment="0" applyProtection="0"/>
    <xf numFmtId="0" fontId="5" fillId="0" borderId="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47" borderId="0" applyNumberFormat="0" applyBorder="0" applyAlignment="0" applyProtection="0"/>
    <xf numFmtId="0" fontId="5" fillId="47" borderId="0" applyNumberFormat="0" applyBorder="0" applyAlignment="0" applyProtection="0"/>
    <xf numFmtId="0" fontId="5" fillId="47"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72" borderId="64" applyNumberFormat="0" applyFont="0" applyAlignment="0" applyProtection="0"/>
    <xf numFmtId="0" fontId="5" fillId="72" borderId="64" applyNumberFormat="0" applyFont="0" applyAlignment="0" applyProtection="0"/>
    <xf numFmtId="0" fontId="5" fillId="72" borderId="64" applyNumberFormat="0" applyFont="0" applyAlignment="0" applyProtection="0"/>
    <xf numFmtId="0" fontId="5" fillId="72" borderId="64" applyNumberFormat="0" applyFont="0" applyAlignment="0" applyProtection="0"/>
    <xf numFmtId="0" fontId="11" fillId="0" borderId="0"/>
    <xf numFmtId="0" fontId="4" fillId="0" borderId="0"/>
    <xf numFmtId="43" fontId="4" fillId="0" borderId="0" applyFont="0" applyFill="0" applyBorder="0" applyAlignment="0" applyProtection="0"/>
    <xf numFmtId="0" fontId="74" fillId="7" borderId="54" applyNumberFormat="0" applyAlignment="0" applyProtection="0"/>
    <xf numFmtId="0" fontId="3" fillId="0" borderId="0"/>
    <xf numFmtId="0" fontId="3" fillId="42" borderId="0" applyNumberFormat="0" applyBorder="0" applyAlignment="0" applyProtection="0"/>
    <xf numFmtId="0" fontId="3" fillId="43"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48" borderId="0" applyNumberFormat="0" applyBorder="0" applyAlignment="0" applyProtection="0"/>
    <xf numFmtId="0" fontId="3" fillId="49"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52" borderId="0" applyNumberFormat="0" applyBorder="0" applyAlignment="0" applyProtection="0"/>
    <xf numFmtId="0" fontId="3" fillId="53" borderId="0" applyNumberFormat="0" applyBorder="0" applyAlignment="0" applyProtection="0"/>
    <xf numFmtId="0" fontId="3" fillId="0" borderId="0"/>
    <xf numFmtId="0" fontId="3" fillId="72" borderId="64" applyNumberFormat="0" applyFont="0" applyAlignment="0" applyProtection="0"/>
    <xf numFmtId="0" fontId="3" fillId="0" borderId="0"/>
    <xf numFmtId="0" fontId="3" fillId="72" borderId="64" applyNumberFormat="0" applyFont="0" applyAlignment="0" applyProtection="0"/>
    <xf numFmtId="0" fontId="3" fillId="42" borderId="0" applyNumberFormat="0" applyBorder="0" applyAlignment="0" applyProtection="0"/>
    <xf numFmtId="0" fontId="3" fillId="48" borderId="0" applyNumberFormat="0" applyBorder="0" applyAlignment="0" applyProtection="0"/>
    <xf numFmtId="0" fontId="3" fillId="43" borderId="0" applyNumberFormat="0" applyBorder="0" applyAlignment="0" applyProtection="0"/>
    <xf numFmtId="0" fontId="3" fillId="49" borderId="0" applyNumberFormat="0" applyBorder="0" applyAlignment="0" applyProtection="0"/>
    <xf numFmtId="0" fontId="3" fillId="44" borderId="0" applyNumberFormat="0" applyBorder="0" applyAlignment="0" applyProtection="0"/>
    <xf numFmtId="0" fontId="3" fillId="50" borderId="0" applyNumberFormat="0" applyBorder="0" applyAlignment="0" applyProtection="0"/>
    <xf numFmtId="0" fontId="3" fillId="45" borderId="0" applyNumberFormat="0" applyBorder="0" applyAlignment="0" applyProtection="0"/>
    <xf numFmtId="0" fontId="3" fillId="51" borderId="0" applyNumberFormat="0" applyBorder="0" applyAlignment="0" applyProtection="0"/>
    <xf numFmtId="0" fontId="3" fillId="46" borderId="0" applyNumberFormat="0" applyBorder="0" applyAlignment="0" applyProtection="0"/>
    <xf numFmtId="0" fontId="3" fillId="52" borderId="0" applyNumberFormat="0" applyBorder="0" applyAlignment="0" applyProtection="0"/>
    <xf numFmtId="0" fontId="3" fillId="47" borderId="0" applyNumberFormat="0" applyBorder="0" applyAlignment="0" applyProtection="0"/>
    <xf numFmtId="0" fontId="3" fillId="53" borderId="0" applyNumberFormat="0" applyBorder="0" applyAlignment="0" applyProtection="0"/>
    <xf numFmtId="0" fontId="11" fillId="0" borderId="0"/>
    <xf numFmtId="0" fontId="14" fillId="7" borderId="0" applyNumberFormat="0" applyBorder="0" applyAlignment="0" applyProtection="0"/>
    <xf numFmtId="0" fontId="14" fillId="8"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7" fillId="3" borderId="0" applyNumberFormat="0" applyBorder="0" applyAlignment="0" applyProtection="0"/>
    <xf numFmtId="0" fontId="19" fillId="21" borderId="2" applyNumberFormat="0" applyAlignment="0" applyProtection="0"/>
    <xf numFmtId="0" fontId="22" fillId="4" borderId="0" applyNumberFormat="0" applyBorder="0" applyAlignment="0" applyProtection="0"/>
    <xf numFmtId="0" fontId="29" fillId="0" borderId="9" applyNumberFormat="0" applyFill="0" applyAlignment="0" applyProtection="0"/>
    <xf numFmtId="0" fontId="30" fillId="24" borderId="0" applyNumberFormat="0" applyBorder="0" applyAlignment="0" applyProtection="0"/>
    <xf numFmtId="0" fontId="44" fillId="0" borderId="0" applyNumberFormat="0" applyFill="0" applyBorder="0" applyAlignment="0" applyProtection="0"/>
    <xf numFmtId="0" fontId="3" fillId="0" borderId="0"/>
    <xf numFmtId="0" fontId="3" fillId="42" borderId="0" applyNumberFormat="0" applyBorder="0" applyAlignment="0" applyProtection="0"/>
    <xf numFmtId="0" fontId="3" fillId="43"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48" borderId="0" applyNumberFormat="0" applyBorder="0" applyAlignment="0" applyProtection="0"/>
    <xf numFmtId="0" fontId="3" fillId="49"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52" borderId="0" applyNumberFormat="0" applyBorder="0" applyAlignment="0" applyProtection="0"/>
    <xf numFmtId="0" fontId="3" fillId="53" borderId="0" applyNumberFormat="0" applyBorder="0" applyAlignment="0" applyProtection="0"/>
    <xf numFmtId="0" fontId="3" fillId="0" borderId="0"/>
    <xf numFmtId="0" fontId="3" fillId="72" borderId="64" applyNumberFormat="0" applyFont="0" applyAlignment="0" applyProtection="0"/>
    <xf numFmtId="0" fontId="3" fillId="0" borderId="0"/>
    <xf numFmtId="0" fontId="3" fillId="42" borderId="0" applyNumberFormat="0" applyBorder="0" applyAlignment="0" applyProtection="0"/>
    <xf numFmtId="0" fontId="3" fillId="43"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48" borderId="0" applyNumberFormat="0" applyBorder="0" applyAlignment="0" applyProtection="0"/>
    <xf numFmtId="0" fontId="3" fillId="49"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52" borderId="0" applyNumberFormat="0" applyBorder="0" applyAlignment="0" applyProtection="0"/>
    <xf numFmtId="0" fontId="3" fillId="53" borderId="0" applyNumberFormat="0" applyBorder="0" applyAlignment="0" applyProtection="0"/>
    <xf numFmtId="0" fontId="3" fillId="0" borderId="0"/>
    <xf numFmtId="0" fontId="3" fillId="72" borderId="64" applyNumberFormat="0" applyFont="0" applyAlignment="0" applyProtection="0"/>
    <xf numFmtId="0" fontId="3" fillId="0" borderId="0"/>
    <xf numFmtId="0" fontId="3" fillId="72" borderId="64" applyNumberFormat="0" applyFont="0" applyAlignment="0" applyProtection="0"/>
    <xf numFmtId="0" fontId="3" fillId="42" borderId="0" applyNumberFormat="0" applyBorder="0" applyAlignment="0" applyProtection="0"/>
    <xf numFmtId="0" fontId="3" fillId="48" borderId="0" applyNumberFormat="0" applyBorder="0" applyAlignment="0" applyProtection="0"/>
    <xf numFmtId="0" fontId="3" fillId="43" borderId="0" applyNumberFormat="0" applyBorder="0" applyAlignment="0" applyProtection="0"/>
    <xf numFmtId="0" fontId="3" fillId="49" borderId="0" applyNumberFormat="0" applyBorder="0" applyAlignment="0" applyProtection="0"/>
    <xf numFmtId="0" fontId="3" fillId="44" borderId="0" applyNumberFormat="0" applyBorder="0" applyAlignment="0" applyProtection="0"/>
    <xf numFmtId="0" fontId="3" fillId="50" borderId="0" applyNumberFormat="0" applyBorder="0" applyAlignment="0" applyProtection="0"/>
    <xf numFmtId="0" fontId="3" fillId="45" borderId="0" applyNumberFormat="0" applyBorder="0" applyAlignment="0" applyProtection="0"/>
    <xf numFmtId="0" fontId="3" fillId="51" borderId="0" applyNumberFormat="0" applyBorder="0" applyAlignment="0" applyProtection="0"/>
    <xf numFmtId="0" fontId="3" fillId="46" borderId="0" applyNumberFormat="0" applyBorder="0" applyAlignment="0" applyProtection="0"/>
    <xf numFmtId="0" fontId="3" fillId="52" borderId="0" applyNumberFormat="0" applyBorder="0" applyAlignment="0" applyProtection="0"/>
    <xf numFmtId="0" fontId="3" fillId="47" borderId="0" applyNumberFormat="0" applyBorder="0" applyAlignment="0" applyProtection="0"/>
    <xf numFmtId="0" fontId="3" fillId="53" borderId="0" applyNumberFormat="0" applyBorder="0" applyAlignment="0" applyProtection="0"/>
    <xf numFmtId="0" fontId="3" fillId="0" borderId="0"/>
    <xf numFmtId="0" fontId="3" fillId="42" borderId="0" applyNumberFormat="0" applyBorder="0" applyAlignment="0" applyProtection="0"/>
    <xf numFmtId="0" fontId="3" fillId="43"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48" borderId="0" applyNumberFormat="0" applyBorder="0" applyAlignment="0" applyProtection="0"/>
    <xf numFmtId="0" fontId="3" fillId="49"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52" borderId="0" applyNumberFormat="0" applyBorder="0" applyAlignment="0" applyProtection="0"/>
    <xf numFmtId="0" fontId="3" fillId="53" borderId="0" applyNumberFormat="0" applyBorder="0" applyAlignment="0" applyProtection="0"/>
    <xf numFmtId="0" fontId="3" fillId="0" borderId="0"/>
    <xf numFmtId="0" fontId="3" fillId="72" borderId="64" applyNumberFormat="0" applyFont="0" applyAlignment="0" applyProtection="0"/>
    <xf numFmtId="0" fontId="20" fillId="0" borderId="0">
      <alignment vertical="top"/>
    </xf>
    <xf numFmtId="0" fontId="2" fillId="0" borderId="0"/>
    <xf numFmtId="44" fontId="11" fillId="0" borderId="0" applyFont="0" applyFill="0" applyBorder="0" applyAlignment="0" applyProtection="0"/>
    <xf numFmtId="0" fontId="1" fillId="0" borderId="0"/>
    <xf numFmtId="0" fontId="1" fillId="0" borderId="0"/>
  </cellStyleXfs>
  <cellXfs count="742">
    <xf numFmtId="0" fontId="0" fillId="0" borderId="0" xfId="0"/>
    <xf numFmtId="168" fontId="50" fillId="0" borderId="0" xfId="33" applyFont="1" applyFill="1" applyBorder="1" applyAlignment="1">
      <alignment vertical="center" wrapText="1"/>
    </xf>
    <xf numFmtId="49" fontId="50" fillId="0" borderId="0" xfId="33" applyNumberFormat="1" applyFont="1" applyFill="1" applyBorder="1" applyAlignment="1">
      <alignment horizontal="center" vertical="center" wrapText="1"/>
    </xf>
    <xf numFmtId="168" fontId="50" fillId="0" borderId="16" xfId="33" applyFont="1" applyFill="1" applyBorder="1" applyAlignment="1">
      <alignment horizontal="center" vertical="center" wrapText="1"/>
    </xf>
    <xf numFmtId="195" fontId="50" fillId="0" borderId="32" xfId="73" applyNumberFormat="1" applyFont="1" applyFill="1" applyBorder="1" applyAlignment="1">
      <alignment horizontal="center" vertical="center" wrapText="1"/>
    </xf>
    <xf numFmtId="201" fontId="50" fillId="0" borderId="32" xfId="73" applyNumberFormat="1" applyFont="1" applyFill="1" applyBorder="1" applyAlignment="1">
      <alignment horizontal="center" vertical="center" wrapText="1"/>
    </xf>
    <xf numFmtId="197" fontId="51" fillId="0" borderId="32" xfId="31" applyNumberFormat="1" applyFont="1" applyFill="1" applyBorder="1" applyAlignment="1">
      <alignment horizontal="right" vertical="center"/>
    </xf>
    <xf numFmtId="197" fontId="51" fillId="0" borderId="35" xfId="31" applyNumberFormat="1" applyFont="1" applyFill="1" applyBorder="1" applyAlignment="1">
      <alignment horizontal="right" vertical="center"/>
    </xf>
    <xf numFmtId="197" fontId="51" fillId="0" borderId="26" xfId="31" applyNumberFormat="1" applyFont="1" applyFill="1" applyBorder="1" applyAlignment="1">
      <alignment horizontal="right" vertical="center"/>
    </xf>
    <xf numFmtId="172" fontId="24" fillId="0" borderId="0" xfId="31" applyNumberFormat="1" applyFont="1" applyFill="1" applyBorder="1" applyAlignment="1">
      <alignment vertical="center"/>
    </xf>
    <xf numFmtId="170" fontId="24" fillId="0" borderId="0" xfId="33" applyNumberFormat="1" applyFont="1" applyFill="1" applyBorder="1" applyAlignment="1">
      <alignment vertical="center"/>
    </xf>
    <xf numFmtId="197" fontId="24" fillId="0" borderId="36" xfId="33" applyNumberFormat="1" applyFont="1" applyFill="1" applyBorder="1" applyAlignment="1">
      <alignment vertical="center"/>
    </xf>
    <xf numFmtId="199" fontId="24" fillId="0" borderId="36" xfId="73" applyNumberFormat="1" applyFont="1" applyFill="1" applyBorder="1" applyAlignment="1">
      <alignment horizontal="right" vertical="center"/>
    </xf>
    <xf numFmtId="197" fontId="24" fillId="0" borderId="33" xfId="33" applyNumberFormat="1" applyFont="1" applyFill="1" applyBorder="1" applyAlignment="1">
      <alignment vertical="center"/>
    </xf>
    <xf numFmtId="197" fontId="24" fillId="0" borderId="19" xfId="33" applyNumberFormat="1" applyFont="1" applyFill="1" applyBorder="1" applyAlignment="1">
      <alignment vertical="center"/>
    </xf>
    <xf numFmtId="168" fontId="50" fillId="0" borderId="0" xfId="33" applyFont="1" applyFill="1" applyBorder="1" applyAlignment="1">
      <alignment horizontal="left" vertical="center"/>
    </xf>
    <xf numFmtId="171" fontId="50" fillId="0" borderId="0" xfId="73" applyNumberFormat="1" applyFont="1" applyFill="1" applyBorder="1" applyAlignment="1">
      <alignment horizontal="left" vertical="center"/>
    </xf>
    <xf numFmtId="172" fontId="50" fillId="0" borderId="0" xfId="31" applyNumberFormat="1" applyFont="1" applyFill="1" applyBorder="1" applyAlignment="1">
      <alignment horizontal="left" vertical="center"/>
    </xf>
    <xf numFmtId="3" fontId="50" fillId="0" borderId="40" xfId="33" quotePrefix="1" applyNumberFormat="1" applyFont="1" applyFill="1" applyBorder="1" applyAlignment="1">
      <alignment horizontal="center" vertical="center"/>
    </xf>
    <xf numFmtId="171" fontId="50" fillId="0" borderId="27" xfId="73" applyNumberFormat="1" applyFont="1" applyFill="1" applyBorder="1" applyAlignment="1">
      <alignment horizontal="center" vertical="center"/>
    </xf>
    <xf numFmtId="3" fontId="50" fillId="0" borderId="22" xfId="31" quotePrefix="1" applyNumberFormat="1" applyFont="1" applyFill="1" applyBorder="1" applyAlignment="1">
      <alignment horizontal="center" vertical="center"/>
    </xf>
    <xf numFmtId="3" fontId="50" fillId="0" borderId="24" xfId="33" quotePrefix="1" applyNumberFormat="1" applyFont="1" applyFill="1" applyBorder="1" applyAlignment="1">
      <alignment horizontal="center" vertical="center"/>
    </xf>
    <xf numFmtId="49" fontId="50" fillId="0" borderId="0" xfId="73" applyNumberFormat="1" applyFont="1" applyFill="1" applyBorder="1" applyAlignment="1">
      <alignment horizontal="left" vertical="center"/>
    </xf>
    <xf numFmtId="168" fontId="51" fillId="0" borderId="0" xfId="33" applyFont="1" applyFill="1" applyBorder="1" applyAlignment="1">
      <alignment horizontal="left" vertical="center"/>
    </xf>
    <xf numFmtId="171" fontId="51" fillId="0" borderId="0" xfId="73" applyNumberFormat="1" applyFont="1" applyFill="1" applyBorder="1" applyAlignment="1">
      <alignment horizontal="left" vertical="center"/>
    </xf>
    <xf numFmtId="168" fontId="24" fillId="0" borderId="33" xfId="33" applyFont="1" applyFill="1" applyBorder="1" applyAlignment="1">
      <alignment horizontal="center" vertical="center"/>
    </xf>
    <xf numFmtId="196" fontId="51" fillId="0" borderId="32" xfId="31" applyNumberFormat="1" applyFont="1" applyFill="1" applyBorder="1" applyAlignment="1">
      <alignment horizontal="right" vertical="center"/>
    </xf>
    <xf numFmtId="199" fontId="50" fillId="0" borderId="0" xfId="73" applyNumberFormat="1" applyFont="1" applyFill="1" applyAlignment="1">
      <alignment horizontal="right" vertical="center"/>
    </xf>
    <xf numFmtId="3" fontId="24" fillId="0" borderId="36" xfId="33" applyNumberFormat="1" applyFont="1" applyFill="1" applyBorder="1" applyAlignment="1">
      <alignment vertical="center"/>
    </xf>
    <xf numFmtId="199" fontId="24" fillId="0" borderId="33" xfId="73" applyNumberFormat="1" applyFont="1" applyFill="1" applyBorder="1" applyAlignment="1">
      <alignment horizontal="right" vertical="center"/>
    </xf>
    <xf numFmtId="197" fontId="24" fillId="0" borderId="36" xfId="33" applyNumberFormat="1" applyFont="1" applyFill="1" applyBorder="1" applyAlignment="1">
      <alignment horizontal="right" vertical="center"/>
    </xf>
    <xf numFmtId="199" fontId="24" fillId="0" borderId="36" xfId="33" applyNumberFormat="1" applyFont="1" applyFill="1" applyBorder="1" applyAlignment="1">
      <alignment horizontal="right" vertical="center"/>
    </xf>
    <xf numFmtId="197" fontId="24" fillId="0" borderId="36" xfId="31" applyNumberFormat="1" applyFont="1" applyFill="1" applyBorder="1" applyAlignment="1">
      <alignment horizontal="right" vertical="center"/>
    </xf>
    <xf numFmtId="199" fontId="24" fillId="0" borderId="19" xfId="33" applyNumberFormat="1" applyFont="1" applyFill="1" applyBorder="1" applyAlignment="1">
      <alignment horizontal="right" vertical="center"/>
    </xf>
    <xf numFmtId="197" fontId="24" fillId="0" borderId="36" xfId="31" applyNumberFormat="1" applyFont="1" applyFill="1" applyBorder="1" applyAlignment="1">
      <alignment vertical="center"/>
    </xf>
    <xf numFmtId="199" fontId="24" fillId="0" borderId="19" xfId="73" applyNumberFormat="1" applyFont="1" applyFill="1" applyBorder="1" applyAlignment="1">
      <alignment horizontal="right" vertical="center"/>
    </xf>
    <xf numFmtId="171" fontId="24" fillId="0" borderId="0" xfId="73" applyNumberFormat="1" applyFont="1" applyFill="1" applyBorder="1" applyAlignment="1">
      <alignment horizontal="right" vertical="center"/>
    </xf>
    <xf numFmtId="171" fontId="51" fillId="0" borderId="32" xfId="73" applyNumberFormat="1" applyFont="1" applyFill="1" applyBorder="1" applyAlignment="1">
      <alignment horizontal="center" vertical="center"/>
    </xf>
    <xf numFmtId="197" fontId="24" fillId="0" borderId="0" xfId="30" applyNumberFormat="1" applyFont="1" applyFill="1" applyBorder="1" applyAlignment="1" applyProtection="1">
      <alignment vertical="center"/>
    </xf>
    <xf numFmtId="197" fontId="24" fillId="0" borderId="0" xfId="33" applyNumberFormat="1" applyFont="1" applyFill="1" applyBorder="1" applyAlignment="1">
      <alignment vertical="center"/>
    </xf>
    <xf numFmtId="207" fontId="50" fillId="0" borderId="35" xfId="33" quotePrefix="1" applyNumberFormat="1" applyFont="1" applyFill="1" applyBorder="1" applyAlignment="1">
      <alignment horizontal="center" vertical="center"/>
    </xf>
    <xf numFmtId="175" fontId="24" fillId="0" borderId="20" xfId="73" applyNumberFormat="1" applyFont="1" applyFill="1" applyBorder="1" applyAlignment="1">
      <alignment horizontal="left" vertical="center" wrapText="1"/>
    </xf>
    <xf numFmtId="0" fontId="58" fillId="0" borderId="0" xfId="0" applyFont="1" applyAlignment="1">
      <alignment horizontal="center"/>
    </xf>
    <xf numFmtId="176" fontId="0" fillId="0" borderId="0" xfId="29" applyFont="1"/>
    <xf numFmtId="1" fontId="50" fillId="0" borderId="26" xfId="31" applyNumberFormat="1" applyFont="1" applyFill="1" applyBorder="1" applyAlignment="1">
      <alignment horizontal="center" vertical="center"/>
    </xf>
    <xf numFmtId="0" fontId="24" fillId="0" borderId="18" xfId="62" applyFont="1" applyFill="1" applyBorder="1" applyAlignment="1" applyProtection="1">
      <protection locked="0"/>
    </xf>
    <xf numFmtId="194" fontId="50" fillId="0" borderId="17" xfId="62" applyNumberFormat="1" applyFont="1" applyFill="1" applyBorder="1" applyAlignment="1" applyProtection="1">
      <alignment horizontal="center"/>
      <protection locked="0"/>
    </xf>
    <xf numFmtId="0" fontId="50" fillId="0" borderId="27" xfId="62" applyFont="1" applyFill="1" applyBorder="1" applyAlignment="1">
      <alignment horizontal="left"/>
    </xf>
    <xf numFmtId="0" fontId="50" fillId="0" borderId="0" xfId="62" applyFont="1" applyFill="1" applyAlignment="1" applyProtection="1">
      <alignment horizontal="center"/>
      <protection locked="0"/>
    </xf>
    <xf numFmtId="0" fontId="24" fillId="0" borderId="16" xfId="62" applyFont="1" applyFill="1" applyBorder="1" applyAlignment="1" applyProtection="1">
      <protection locked="0"/>
    </xf>
    <xf numFmtId="0" fontId="50" fillId="0" borderId="0" xfId="62" applyFont="1" applyFill="1" applyBorder="1" applyAlignment="1">
      <alignment horizontal="left"/>
    </xf>
    <xf numFmtId="49" fontId="24" fillId="0" borderId="33" xfId="62" applyNumberFormat="1" applyFont="1" applyFill="1" applyBorder="1" applyAlignment="1" applyProtection="1">
      <protection locked="0"/>
    </xf>
    <xf numFmtId="49" fontId="24" fillId="0" borderId="20" xfId="62" applyNumberFormat="1" applyFont="1" applyFill="1" applyBorder="1" applyAlignment="1" applyProtection="1">
      <protection locked="0"/>
    </xf>
    <xf numFmtId="0" fontId="50" fillId="26" borderId="0" xfId="0" applyFont="1" applyFill="1" applyBorder="1" applyProtection="1"/>
    <xf numFmtId="0" fontId="53" fillId="0" borderId="0" xfId="0" applyFont="1" applyFill="1" applyBorder="1" applyAlignment="1">
      <alignment horizontal="left"/>
    </xf>
    <xf numFmtId="0" fontId="11" fillId="26" borderId="0" xfId="0" applyFont="1" applyFill="1" applyBorder="1" applyAlignment="1" applyProtection="1"/>
    <xf numFmtId="204" fontId="0" fillId="0" borderId="0" xfId="29" applyNumberFormat="1" applyFont="1"/>
    <xf numFmtId="14" fontId="0" fillId="0" borderId="0" xfId="0" applyNumberFormat="1"/>
    <xf numFmtId="0" fontId="0" fillId="0" borderId="0" xfId="0" applyFill="1"/>
    <xf numFmtId="199" fontId="50" fillId="0" borderId="26" xfId="73" applyNumberFormat="1" applyFont="1" applyFill="1" applyBorder="1" applyAlignment="1">
      <alignment horizontal="right" vertical="center"/>
    </xf>
    <xf numFmtId="199" fontId="50" fillId="0" borderId="0" xfId="73" applyNumberFormat="1" applyFont="1" applyFill="1" applyBorder="1" applyAlignment="1">
      <alignment horizontal="right" vertical="center"/>
    </xf>
    <xf numFmtId="199" fontId="50" fillId="0" borderId="32" xfId="73" applyNumberFormat="1" applyFont="1" applyFill="1" applyBorder="1" applyAlignment="1">
      <alignment horizontal="right" vertical="center"/>
    </xf>
    <xf numFmtId="199" fontId="50" fillId="0" borderId="35" xfId="73" applyNumberFormat="1" applyFont="1" applyFill="1" applyBorder="1" applyAlignment="1">
      <alignment horizontal="right" vertical="center"/>
    </xf>
    <xf numFmtId="199" fontId="50" fillId="0" borderId="26" xfId="73" applyNumberFormat="1" applyFont="1" applyFill="1" applyBorder="1" applyAlignment="1">
      <alignment vertical="center"/>
    </xf>
    <xf numFmtId="199" fontId="24" fillId="0" borderId="0" xfId="73" applyNumberFormat="1" applyFont="1" applyFill="1" applyBorder="1" applyAlignment="1">
      <alignment horizontal="right" vertical="center"/>
    </xf>
    <xf numFmtId="197" fontId="24" fillId="0" borderId="0" xfId="31" applyNumberFormat="1" applyFont="1" applyFill="1" applyBorder="1" applyAlignment="1">
      <alignment vertical="center"/>
    </xf>
    <xf numFmtId="232" fontId="50" fillId="0" borderId="0" xfId="33" applyNumberFormat="1" applyFont="1" applyFill="1" applyBorder="1" applyAlignment="1">
      <alignment horizontal="center" vertical="center" wrapText="1"/>
    </xf>
    <xf numFmtId="197" fontId="24" fillId="0" borderId="0" xfId="33" applyNumberFormat="1" applyFont="1" applyFill="1" applyBorder="1" applyAlignment="1">
      <alignment horizontal="right" vertical="center"/>
    </xf>
    <xf numFmtId="199" fontId="24" fillId="0" borderId="0" xfId="33" applyNumberFormat="1" applyFont="1" applyFill="1" applyBorder="1" applyAlignment="1">
      <alignment horizontal="right" vertical="center"/>
    </xf>
    <xf numFmtId="197" fontId="24" fillId="0" borderId="0" xfId="31" applyNumberFormat="1" applyFont="1" applyFill="1" applyBorder="1" applyAlignment="1">
      <alignment horizontal="right" vertical="center"/>
    </xf>
    <xf numFmtId="230" fontId="50" fillId="0" borderId="32" xfId="73" applyNumberFormat="1" applyFont="1" applyFill="1" applyBorder="1" applyAlignment="1">
      <alignment horizontal="center" vertical="center" wrapText="1"/>
    </xf>
    <xf numFmtId="0" fontId="11" fillId="0" borderId="0" xfId="0" applyFont="1"/>
    <xf numFmtId="0" fontId="11" fillId="26" borderId="0" xfId="0" applyFont="1" applyFill="1" applyBorder="1" applyProtection="1"/>
    <xf numFmtId="0" fontId="50" fillId="26" borderId="0" xfId="0" applyFont="1" applyFill="1" applyBorder="1" applyAlignment="1" applyProtection="1">
      <alignment vertical="center"/>
    </xf>
    <xf numFmtId="0" fontId="50" fillId="0" borderId="0" xfId="62" applyFont="1" applyFill="1" applyBorder="1" applyAlignment="1">
      <alignment horizontal="left" vertical="center"/>
    </xf>
    <xf numFmtId="0" fontId="50" fillId="0" borderId="27" xfId="62" applyFont="1" applyFill="1" applyBorder="1" applyAlignment="1">
      <alignment horizontal="left" vertical="center"/>
    </xf>
    <xf numFmtId="196" fontId="51" fillId="0" borderId="35" xfId="31" applyNumberFormat="1" applyFont="1" applyFill="1" applyBorder="1" applyAlignment="1">
      <alignment horizontal="right" vertical="center"/>
    </xf>
    <xf numFmtId="196" fontId="51" fillId="0" borderId="26" xfId="31" applyNumberFormat="1" applyFont="1" applyFill="1" applyBorder="1" applyAlignment="1">
      <alignment horizontal="right" vertical="center"/>
    </xf>
    <xf numFmtId="0" fontId="50" fillId="0" borderId="0" xfId="92" applyFont="1" applyFill="1" applyBorder="1" applyAlignment="1">
      <alignment vertical="center"/>
    </xf>
    <xf numFmtId="0" fontId="0" fillId="32" borderId="0" xfId="0" applyFill="1" applyProtection="1">
      <protection locked="0"/>
    </xf>
    <xf numFmtId="176" fontId="32" fillId="31" borderId="0" xfId="29" applyFont="1" applyFill="1" applyBorder="1" applyAlignment="1" applyProtection="1">
      <alignment vertical="center"/>
    </xf>
    <xf numFmtId="230" fontId="50" fillId="0" borderId="0" xfId="92" applyNumberFormat="1" applyFont="1" applyFill="1" applyAlignment="1">
      <alignment vertical="center"/>
    </xf>
    <xf numFmtId="3" fontId="50" fillId="34" borderId="32" xfId="31" quotePrefix="1" applyNumberFormat="1" applyFont="1" applyFill="1" applyBorder="1" applyAlignment="1">
      <alignment horizontal="center" vertical="center"/>
    </xf>
    <xf numFmtId="171" fontId="50" fillId="34" borderId="27" xfId="73" applyNumberFormat="1" applyFont="1" applyFill="1" applyBorder="1" applyAlignment="1">
      <alignment horizontal="center" vertical="center"/>
    </xf>
    <xf numFmtId="3" fontId="50" fillId="34" borderId="26" xfId="31" quotePrefix="1" applyNumberFormat="1" applyFont="1" applyFill="1" applyBorder="1" applyAlignment="1">
      <alignment horizontal="center" vertical="center"/>
    </xf>
    <xf numFmtId="176" fontId="0" fillId="0" borderId="0" xfId="0" applyNumberFormat="1"/>
    <xf numFmtId="0" fontId="0" fillId="33" borderId="0" xfId="0" applyFill="1"/>
    <xf numFmtId="49" fontId="24" fillId="0" borderId="0" xfId="62" applyNumberFormat="1" applyFont="1" applyFill="1" applyBorder="1" applyAlignment="1" applyProtection="1">
      <protection locked="0"/>
    </xf>
    <xf numFmtId="0" fontId="24" fillId="26" borderId="0" xfId="0" applyFont="1" applyFill="1" applyBorder="1" applyAlignment="1" applyProtection="1">
      <alignment vertical="center"/>
    </xf>
    <xf numFmtId="0" fontId="50" fillId="0" borderId="0" xfId="92" applyFont="1" applyFill="1" applyBorder="1" applyAlignment="1">
      <alignment horizontal="center" vertical="center" wrapText="1"/>
    </xf>
    <xf numFmtId="0" fontId="50" fillId="0" borderId="0" xfId="92" applyFont="1" applyFill="1" applyAlignment="1">
      <alignment horizontal="left" vertical="center"/>
    </xf>
    <xf numFmtId="0" fontId="24" fillId="34" borderId="0" xfId="92" applyFont="1" applyFill="1" applyAlignment="1">
      <alignment vertical="center"/>
    </xf>
    <xf numFmtId="0" fontId="50" fillId="34" borderId="0" xfId="92" applyFont="1" applyFill="1" applyAlignment="1">
      <alignment vertical="center"/>
    </xf>
    <xf numFmtId="0" fontId="50" fillId="34" borderId="0" xfId="92" applyFont="1" applyFill="1" applyBorder="1" applyAlignment="1">
      <alignment vertical="center"/>
    </xf>
    <xf numFmtId="0" fontId="51" fillId="0" borderId="0" xfId="0" applyFont="1" applyFill="1" applyBorder="1" applyAlignment="1">
      <alignment horizontal="left" vertical="top" wrapText="1"/>
    </xf>
    <xf numFmtId="0" fontId="0" fillId="0" borderId="0" xfId="92" applyFont="1" applyFill="1" applyAlignment="1">
      <alignment vertical="center"/>
    </xf>
    <xf numFmtId="0" fontId="0" fillId="0" borderId="0" xfId="92" applyFont="1" applyAlignment="1">
      <alignment vertical="center"/>
    </xf>
    <xf numFmtId="0" fontId="0" fillId="0" borderId="0" xfId="92" applyFont="1" applyFill="1" applyBorder="1" applyAlignment="1">
      <alignment vertical="center"/>
    </xf>
    <xf numFmtId="0" fontId="50" fillId="0" borderId="0" xfId="92" applyFont="1" applyFill="1" applyBorder="1" applyAlignment="1">
      <alignment horizontal="left" vertical="center"/>
    </xf>
    <xf numFmtId="230" fontId="50" fillId="0" borderId="0" xfId="92" applyNumberFormat="1" applyFont="1" applyFill="1" applyBorder="1" applyAlignment="1">
      <alignment horizontal="left" vertical="center"/>
    </xf>
    <xf numFmtId="230" fontId="50" fillId="0" borderId="0" xfId="92" applyNumberFormat="1" applyFont="1" applyFill="1" applyBorder="1" applyAlignment="1">
      <alignment horizontal="center" vertical="center"/>
    </xf>
    <xf numFmtId="0" fontId="50" fillId="0" borderId="0" xfId="0" applyFont="1" applyFill="1" applyBorder="1" applyProtection="1"/>
    <xf numFmtId="198" fontId="50" fillId="0" borderId="0" xfId="92" quotePrefix="1" applyNumberFormat="1" applyFont="1" applyFill="1" applyBorder="1" applyAlignment="1">
      <alignment vertical="center"/>
    </xf>
    <xf numFmtId="0" fontId="24" fillId="0" borderId="0" xfId="92" applyFont="1" applyFill="1" applyBorder="1" applyAlignment="1">
      <alignment vertical="center"/>
    </xf>
    <xf numFmtId="198" fontId="24" fillId="0" borderId="19" xfId="92" quotePrefix="1" applyNumberFormat="1" applyFont="1" applyFill="1" applyBorder="1" applyAlignment="1">
      <alignment vertical="center"/>
    </xf>
    <xf numFmtId="0" fontId="24" fillId="0" borderId="0" xfId="62" applyFont="1" applyFill="1" applyBorder="1" applyAlignment="1" applyProtection="1">
      <protection locked="0"/>
    </xf>
    <xf numFmtId="0" fontId="24" fillId="0" borderId="27" xfId="62" applyFont="1" applyFill="1" applyBorder="1" applyAlignment="1" applyProtection="1">
      <protection locked="0"/>
    </xf>
    <xf numFmtId="194" fontId="50" fillId="0" borderId="0" xfId="62" applyNumberFormat="1" applyFont="1" applyFill="1" applyBorder="1" applyAlignment="1" applyProtection="1">
      <alignment horizontal="center"/>
      <protection locked="0"/>
    </xf>
    <xf numFmtId="0" fontId="50" fillId="26" borderId="0" xfId="0" applyFont="1" applyFill="1" applyBorder="1" applyAlignment="1" applyProtection="1">
      <alignment horizontal="left" vertical="center"/>
    </xf>
    <xf numFmtId="0" fontId="50" fillId="26" borderId="52" xfId="0" applyFont="1" applyFill="1" applyBorder="1" applyAlignment="1" applyProtection="1">
      <alignment horizontal="left" vertical="center"/>
    </xf>
    <xf numFmtId="0" fontId="90" fillId="0" borderId="0" xfId="62" applyFont="1" applyFill="1" applyBorder="1" applyAlignment="1">
      <alignment horizontal="left" vertical="center"/>
    </xf>
    <xf numFmtId="0" fontId="90" fillId="0" borderId="27" xfId="62" applyFont="1" applyFill="1" applyBorder="1" applyAlignment="1">
      <alignment horizontal="left" vertical="center"/>
    </xf>
    <xf numFmtId="0" fontId="50" fillId="0" borderId="0" xfId="62" applyFont="1" applyFill="1" applyBorder="1" applyAlignment="1" applyProtection="1">
      <alignment horizontal="center"/>
      <protection locked="0"/>
    </xf>
    <xf numFmtId="198" fontId="24" fillId="0" borderId="0" xfId="92" quotePrefix="1" applyNumberFormat="1" applyFont="1" applyFill="1" applyBorder="1" applyAlignment="1">
      <alignment vertical="center"/>
    </xf>
    <xf numFmtId="0" fontId="50" fillId="0" borderId="0" xfId="62" applyFont="1" applyFill="1" applyBorder="1" applyAlignment="1" applyProtection="1">
      <protection locked="0"/>
    </xf>
    <xf numFmtId="201" fontId="50" fillId="34" borderId="32" xfId="73" applyNumberFormat="1" applyFont="1" applyFill="1" applyBorder="1" applyAlignment="1">
      <alignment horizontal="center" vertical="center" wrapText="1"/>
    </xf>
    <xf numFmtId="9" fontId="50" fillId="34" borderId="27" xfId="73" applyFont="1" applyFill="1" applyBorder="1" applyAlignment="1">
      <alignment horizontal="left" vertical="center"/>
    </xf>
    <xf numFmtId="9" fontId="50" fillId="34" borderId="0" xfId="73" applyFont="1" applyFill="1" applyBorder="1" applyAlignment="1">
      <alignment horizontal="left" vertical="center"/>
    </xf>
    <xf numFmtId="0" fontId="50" fillId="26" borderId="0" xfId="0" applyFont="1" applyFill="1" applyBorder="1" applyAlignment="1" applyProtection="1">
      <alignment wrapText="1"/>
    </xf>
    <xf numFmtId="0" fontId="50" fillId="26" borderId="27" xfId="0" applyFont="1" applyFill="1" applyBorder="1" applyAlignment="1" applyProtection="1">
      <alignment wrapText="1"/>
    </xf>
    <xf numFmtId="0" fontId="50" fillId="26" borderId="0" xfId="0" applyFont="1" applyFill="1" applyBorder="1" applyAlignment="1" applyProtection="1"/>
    <xf numFmtId="0" fontId="50" fillId="26" borderId="0" xfId="0" applyFont="1" applyFill="1" applyBorder="1" applyAlignment="1" applyProtection="1">
      <alignment horizontal="left"/>
    </xf>
    <xf numFmtId="9" fontId="50" fillId="34" borderId="23" xfId="73" applyFont="1" applyFill="1" applyBorder="1" applyAlignment="1">
      <alignment horizontal="left" vertical="center"/>
    </xf>
    <xf numFmtId="0" fontId="11" fillId="26" borderId="0" xfId="0" applyFont="1" applyFill="1" applyProtection="1"/>
    <xf numFmtId="198" fontId="50" fillId="0" borderId="0" xfId="92" quotePrefix="1" applyNumberFormat="1" applyFont="1" applyFill="1" applyBorder="1" applyAlignment="1">
      <alignment horizontal="right" vertical="center"/>
    </xf>
    <xf numFmtId="0" fontId="58" fillId="0" borderId="0" xfId="0" applyFont="1"/>
    <xf numFmtId="198" fontId="50" fillId="34" borderId="32" xfId="29" applyNumberFormat="1" applyFont="1" applyFill="1" applyBorder="1" applyAlignment="1">
      <alignment horizontal="center" vertical="center" wrapText="1"/>
    </xf>
    <xf numFmtId="171" fontId="51" fillId="34" borderId="32" xfId="73" applyNumberFormat="1" applyFont="1" applyFill="1" applyBorder="1" applyAlignment="1">
      <alignment horizontal="center" vertical="center"/>
    </xf>
    <xf numFmtId="197" fontId="51" fillId="34" borderId="32" xfId="31" applyNumberFormat="1" applyFont="1" applyFill="1" applyBorder="1" applyAlignment="1">
      <alignment horizontal="right" vertical="center"/>
    </xf>
    <xf numFmtId="197" fontId="51" fillId="34" borderId="35" xfId="31" applyNumberFormat="1" applyFont="1" applyFill="1" applyBorder="1" applyAlignment="1">
      <alignment horizontal="right" vertical="center"/>
    </xf>
    <xf numFmtId="9" fontId="50" fillId="34" borderId="0" xfId="73" applyFont="1" applyFill="1" applyBorder="1" applyAlignment="1">
      <alignment vertical="center"/>
    </xf>
    <xf numFmtId="172" fontId="24" fillId="34" borderId="36" xfId="31" applyNumberFormat="1" applyFont="1" applyFill="1" applyBorder="1" applyAlignment="1">
      <alignment vertical="center"/>
    </xf>
    <xf numFmtId="0" fontId="51" fillId="34" borderId="16" xfId="0" applyFont="1" applyFill="1" applyBorder="1" applyAlignment="1">
      <alignment horizontal="center" vertical="center" wrapText="1"/>
    </xf>
    <xf numFmtId="168" fontId="51" fillId="34" borderId="21" xfId="33" applyFont="1" applyFill="1" applyBorder="1" applyAlignment="1">
      <alignment horizontal="center" vertical="center" wrapText="1"/>
    </xf>
    <xf numFmtId="171" fontId="51" fillId="34" borderId="16" xfId="73" applyNumberFormat="1" applyFont="1" applyFill="1" applyBorder="1" applyAlignment="1">
      <alignment horizontal="center" vertical="center" wrapText="1"/>
    </xf>
    <xf numFmtId="171" fontId="51" fillId="34" borderId="17" xfId="73" applyNumberFormat="1" applyFont="1" applyFill="1" applyBorder="1" applyAlignment="1">
      <alignment horizontal="center" vertical="center" wrapText="1"/>
    </xf>
    <xf numFmtId="0" fontId="51" fillId="34" borderId="0" xfId="0" applyFont="1" applyFill="1" applyBorder="1" applyAlignment="1">
      <alignment horizontal="left"/>
    </xf>
    <xf numFmtId="10" fontId="51" fillId="34" borderId="32" xfId="73" quotePrefix="1" applyNumberFormat="1" applyFont="1" applyFill="1" applyBorder="1" applyAlignment="1">
      <alignment horizontal="center" vertical="center"/>
    </xf>
    <xf numFmtId="10" fontId="51" fillId="34" borderId="35" xfId="73" quotePrefix="1" applyNumberFormat="1" applyFont="1" applyFill="1" applyBorder="1" applyAlignment="1">
      <alignment horizontal="center" vertical="center"/>
    </xf>
    <xf numFmtId="10" fontId="51" fillId="34" borderId="24" xfId="73" quotePrefix="1" applyNumberFormat="1" applyFont="1" applyFill="1" applyBorder="1" applyAlignment="1">
      <alignment horizontal="center" vertical="center"/>
    </xf>
    <xf numFmtId="10" fontId="53" fillId="34" borderId="36" xfId="73" applyNumberFormat="1" applyFont="1" applyFill="1" applyBorder="1" applyAlignment="1">
      <alignment horizontal="center" vertical="center"/>
    </xf>
    <xf numFmtId="10" fontId="53" fillId="34" borderId="33" xfId="73" applyNumberFormat="1" applyFont="1" applyFill="1" applyBorder="1" applyAlignment="1">
      <alignment horizontal="center" vertical="center"/>
    </xf>
    <xf numFmtId="10" fontId="53" fillId="34" borderId="19" xfId="73" applyNumberFormat="1" applyFont="1" applyFill="1" applyBorder="1" applyAlignment="1">
      <alignment horizontal="center" vertical="center"/>
    </xf>
    <xf numFmtId="168" fontId="51" fillId="34" borderId="0" xfId="33" applyFont="1" applyFill="1" applyBorder="1" applyAlignment="1">
      <alignment horizontal="left" vertical="center"/>
    </xf>
    <xf numFmtId="171" fontId="51" fillId="34" borderId="0" xfId="73" applyNumberFormat="1" applyFont="1" applyFill="1" applyBorder="1" applyAlignment="1">
      <alignment horizontal="left" vertical="center"/>
    </xf>
    <xf numFmtId="10" fontId="51" fillId="34" borderId="36" xfId="73" applyNumberFormat="1" applyFont="1" applyFill="1" applyBorder="1" applyAlignment="1">
      <alignment horizontal="center" vertical="center"/>
    </xf>
    <xf numFmtId="10" fontId="51" fillId="34" borderId="33" xfId="73" applyNumberFormat="1" applyFont="1" applyFill="1" applyBorder="1" applyAlignment="1">
      <alignment horizontal="center" vertical="center"/>
    </xf>
    <xf numFmtId="0" fontId="53" fillId="34" borderId="0" xfId="0" applyFont="1" applyFill="1" applyBorder="1" applyAlignment="1">
      <alignment horizontal="left"/>
    </xf>
    <xf numFmtId="0" fontId="51" fillId="34" borderId="28" xfId="0" applyFont="1" applyFill="1" applyBorder="1" applyAlignment="1">
      <alignment vertical="top"/>
    </xf>
    <xf numFmtId="197" fontId="51" fillId="34" borderId="26" xfId="31" applyNumberFormat="1" applyFont="1" applyFill="1" applyBorder="1" applyAlignment="1">
      <alignment horizontal="right" vertical="center"/>
    </xf>
    <xf numFmtId="197" fontId="24" fillId="34" borderId="36" xfId="33" applyNumberFormat="1" applyFont="1" applyFill="1" applyBorder="1" applyAlignment="1">
      <alignment vertical="center"/>
    </xf>
    <xf numFmtId="197" fontId="24" fillId="34" borderId="19" xfId="33" applyNumberFormat="1" applyFont="1" applyFill="1" applyBorder="1" applyAlignment="1">
      <alignment vertical="center"/>
    </xf>
    <xf numFmtId="197" fontId="51" fillId="34" borderId="24" xfId="31" applyNumberFormat="1" applyFont="1" applyFill="1" applyBorder="1" applyAlignment="1">
      <alignment horizontal="right" vertical="center"/>
    </xf>
    <xf numFmtId="197" fontId="24" fillId="34" borderId="36" xfId="33" applyNumberFormat="1" applyFont="1" applyFill="1" applyBorder="1" applyAlignment="1">
      <alignment horizontal="right" vertical="center"/>
    </xf>
    <xf numFmtId="197" fontId="24" fillId="34" borderId="33" xfId="33" applyNumberFormat="1" applyFont="1" applyFill="1" applyBorder="1" applyAlignment="1">
      <alignment horizontal="right" vertical="center"/>
    </xf>
    <xf numFmtId="197" fontId="51" fillId="34" borderId="48" xfId="31" applyNumberFormat="1" applyFont="1" applyFill="1" applyBorder="1" applyAlignment="1">
      <alignment horizontal="right" vertical="center"/>
    </xf>
    <xf numFmtId="197" fontId="51" fillId="34" borderId="49" xfId="31" applyNumberFormat="1" applyFont="1" applyFill="1" applyBorder="1" applyAlignment="1">
      <alignment horizontal="right" vertical="center"/>
    </xf>
    <xf numFmtId="10" fontId="51" fillId="34" borderId="40" xfId="73" applyNumberFormat="1" applyFont="1" applyFill="1" applyBorder="1" applyAlignment="1">
      <alignment horizontal="right" vertical="center"/>
    </xf>
    <xf numFmtId="197" fontId="51" fillId="34" borderId="40" xfId="31" applyNumberFormat="1" applyFont="1" applyFill="1" applyBorder="1" applyAlignment="1">
      <alignment horizontal="right" vertical="center"/>
    </xf>
    <xf numFmtId="10" fontId="51" fillId="34" borderId="35" xfId="73" applyNumberFormat="1" applyFont="1" applyFill="1" applyBorder="1" applyAlignment="1">
      <alignment horizontal="right" vertical="center"/>
    </xf>
    <xf numFmtId="10" fontId="51" fillId="34" borderId="32" xfId="73" applyNumberFormat="1" applyFont="1" applyFill="1" applyBorder="1" applyAlignment="1">
      <alignment horizontal="right" vertical="center"/>
    </xf>
    <xf numFmtId="10" fontId="51" fillId="34" borderId="26" xfId="73" applyNumberFormat="1" applyFont="1" applyFill="1" applyBorder="1" applyAlignment="1">
      <alignment horizontal="right" vertical="center"/>
    </xf>
    <xf numFmtId="197" fontId="51" fillId="34" borderId="42" xfId="31" applyNumberFormat="1" applyFont="1" applyFill="1" applyBorder="1" applyAlignment="1">
      <alignment horizontal="right" vertical="center"/>
    </xf>
    <xf numFmtId="10" fontId="51" fillId="34" borderId="42" xfId="73" applyNumberFormat="1" applyFont="1" applyFill="1" applyBorder="1" applyAlignment="1">
      <alignment horizontal="right" vertical="center"/>
    </xf>
    <xf numFmtId="10" fontId="51" fillId="34" borderId="41" xfId="73" applyNumberFormat="1" applyFont="1" applyFill="1" applyBorder="1" applyAlignment="1">
      <alignment horizontal="right" vertical="center"/>
    </xf>
    <xf numFmtId="197" fontId="51" fillId="34" borderId="41" xfId="31" applyNumberFormat="1" applyFont="1" applyFill="1" applyBorder="1" applyAlignment="1">
      <alignment horizontal="right" vertical="center"/>
    </xf>
    <xf numFmtId="0" fontId="50" fillId="34" borderId="0" xfId="92" applyFont="1" applyFill="1" applyBorder="1" applyAlignment="1">
      <alignment horizontal="left" vertical="center"/>
    </xf>
    <xf numFmtId="0" fontId="24" fillId="34" borderId="16" xfId="62" applyFont="1" applyFill="1" applyBorder="1" applyAlignment="1" applyProtection="1">
      <protection locked="0"/>
    </xf>
    <xf numFmtId="198" fontId="24" fillId="0" borderId="33" xfId="62" applyNumberFormat="1" applyFont="1" applyFill="1" applyBorder="1" applyAlignment="1" applyProtection="1">
      <protection locked="0"/>
    </xf>
    <xf numFmtId="178" fontId="51" fillId="34" borderId="0" xfId="73" applyNumberFormat="1" applyFont="1" applyFill="1" applyBorder="1" applyAlignment="1">
      <alignment horizontal="center" vertical="center"/>
    </xf>
    <xf numFmtId="200" fontId="51" fillId="34" borderId="0" xfId="73" applyNumberFormat="1" applyFont="1" applyFill="1" applyBorder="1" applyAlignment="1">
      <alignment horizontal="center" vertical="center"/>
    </xf>
    <xf numFmtId="10" fontId="51" fillId="34" borderId="26" xfId="73" quotePrefix="1" applyNumberFormat="1" applyFont="1" applyFill="1" applyBorder="1" applyAlignment="1">
      <alignment horizontal="center" vertical="center"/>
    </xf>
    <xf numFmtId="196" fontId="51" fillId="0" borderId="26" xfId="31" applyNumberFormat="1" applyFont="1" applyFill="1" applyBorder="1" applyAlignment="1">
      <alignment vertical="center"/>
    </xf>
    <xf numFmtId="196" fontId="51" fillId="0" borderId="35" xfId="31" applyNumberFormat="1" applyFont="1" applyFill="1" applyBorder="1" applyAlignment="1">
      <alignment vertical="center"/>
    </xf>
    <xf numFmtId="196" fontId="51" fillId="0" borderId="24" xfId="31" applyNumberFormat="1" applyFont="1" applyFill="1" applyBorder="1" applyAlignment="1">
      <alignment vertical="center"/>
    </xf>
    <xf numFmtId="10" fontId="50" fillId="34" borderId="0" xfId="73" applyNumberFormat="1" applyFont="1" applyFill="1" applyBorder="1" applyAlignment="1">
      <alignment horizontal="center" vertical="center"/>
    </xf>
    <xf numFmtId="170" fontId="24" fillId="34" borderId="33" xfId="33" applyNumberFormat="1" applyFont="1" applyFill="1" applyBorder="1" applyAlignment="1">
      <alignment horizontal="center" vertical="center"/>
    </xf>
    <xf numFmtId="10" fontId="51" fillId="0" borderId="32" xfId="73" applyNumberFormat="1" applyFont="1" applyFill="1" applyBorder="1" applyAlignment="1">
      <alignment horizontal="right" vertical="center"/>
    </xf>
    <xf numFmtId="10" fontId="24" fillId="0" borderId="36" xfId="73" applyNumberFormat="1" applyFont="1" applyFill="1" applyBorder="1" applyAlignment="1">
      <alignment horizontal="right" vertical="center"/>
    </xf>
    <xf numFmtId="201" fontId="50" fillId="0" borderId="26" xfId="73" applyNumberFormat="1" applyFont="1" applyFill="1" applyBorder="1" applyAlignment="1">
      <alignment horizontal="center" vertical="center" wrapText="1"/>
    </xf>
    <xf numFmtId="201" fontId="50" fillId="34" borderId="26" xfId="73" applyNumberFormat="1" applyFont="1" applyFill="1" applyBorder="1" applyAlignment="1">
      <alignment horizontal="center" vertical="center" wrapText="1"/>
    </xf>
    <xf numFmtId="198" fontId="50" fillId="34" borderId="26" xfId="29" applyNumberFormat="1" applyFont="1" applyFill="1" applyBorder="1" applyAlignment="1">
      <alignment horizontal="center" vertical="center" wrapText="1"/>
    </xf>
    <xf numFmtId="0" fontId="24" fillId="0" borderId="0" xfId="62" applyFont="1" applyFill="1" applyBorder="1" applyAlignment="1">
      <alignment horizontal="left" vertical="center"/>
    </xf>
    <xf numFmtId="0" fontId="24" fillId="0" borderId="27" xfId="62" applyFont="1" applyFill="1" applyBorder="1" applyAlignment="1">
      <alignment horizontal="left" vertical="center"/>
    </xf>
    <xf numFmtId="0" fontId="50" fillId="26" borderId="79" xfId="0" applyFont="1" applyFill="1" applyBorder="1" applyAlignment="1" applyProtection="1">
      <alignment wrapText="1"/>
    </xf>
    <xf numFmtId="0" fontId="50" fillId="26" borderId="79" xfId="0" applyFont="1" applyFill="1" applyBorder="1" applyAlignment="1" applyProtection="1">
      <alignment horizontal="left" wrapText="1"/>
    </xf>
    <xf numFmtId="0" fontId="24" fillId="34" borderId="18" xfId="62" applyFont="1" applyFill="1" applyBorder="1" applyAlignment="1" applyProtection="1">
      <protection locked="0"/>
    </xf>
    <xf numFmtId="196" fontId="51" fillId="34" borderId="32" xfId="31" applyNumberFormat="1" applyFont="1" applyFill="1" applyBorder="1" applyAlignment="1">
      <alignment horizontal="right" vertical="center"/>
    </xf>
    <xf numFmtId="10" fontId="50" fillId="34" borderId="83" xfId="73" applyNumberFormat="1" applyFont="1" applyFill="1" applyBorder="1" applyAlignment="1">
      <alignment horizontal="center" vertical="center"/>
    </xf>
    <xf numFmtId="178" fontId="51" fillId="34" borderId="75" xfId="73" applyNumberFormat="1" applyFont="1" applyFill="1" applyBorder="1" applyAlignment="1">
      <alignment horizontal="center" vertical="center"/>
    </xf>
    <xf numFmtId="200" fontId="51" fillId="34" borderId="75" xfId="73" applyNumberFormat="1" applyFont="1" applyFill="1" applyBorder="1" applyAlignment="1">
      <alignment horizontal="center" vertical="center"/>
    </xf>
    <xf numFmtId="200" fontId="51" fillId="34" borderId="85" xfId="73" applyNumberFormat="1" applyFont="1" applyFill="1" applyBorder="1" applyAlignment="1">
      <alignment horizontal="center" vertical="center"/>
    </xf>
    <xf numFmtId="200" fontId="51" fillId="34" borderId="86" xfId="73" applyNumberFormat="1" applyFont="1" applyFill="1" applyBorder="1" applyAlignment="1">
      <alignment horizontal="center" vertical="center"/>
    </xf>
    <xf numFmtId="194" fontId="50" fillId="34" borderId="17" xfId="62" applyNumberFormat="1" applyFont="1" applyFill="1" applyBorder="1" applyAlignment="1" applyProtection="1">
      <alignment horizontal="center"/>
      <protection locked="0"/>
    </xf>
    <xf numFmtId="198" fontId="50" fillId="0" borderId="87" xfId="92" quotePrefix="1" applyNumberFormat="1" applyFont="1" applyFill="1" applyBorder="1" applyAlignment="1">
      <alignment vertical="center"/>
    </xf>
    <xf numFmtId="198" fontId="50" fillId="34" borderId="0" xfId="92" quotePrefix="1" applyNumberFormat="1" applyFont="1" applyFill="1" applyBorder="1" applyAlignment="1">
      <alignment vertical="center"/>
    </xf>
    <xf numFmtId="0" fontId="50" fillId="34" borderId="0" xfId="62" applyFont="1" applyFill="1" applyBorder="1" applyAlignment="1" applyProtection="1">
      <alignment horizontal="center"/>
      <protection locked="0"/>
    </xf>
    <xf numFmtId="0" fontId="0" fillId="34" borderId="0" xfId="92" applyFont="1" applyFill="1" applyBorder="1" applyAlignment="1">
      <alignment vertical="center"/>
    </xf>
    <xf numFmtId="10" fontId="50" fillId="0" borderId="0" xfId="73" applyNumberFormat="1" applyFont="1" applyFill="1" applyBorder="1" applyAlignment="1">
      <alignment horizontal="center" vertical="center"/>
    </xf>
    <xf numFmtId="10" fontId="50" fillId="34" borderId="79" xfId="73" applyNumberFormat="1" applyFont="1" applyFill="1" applyBorder="1" applyAlignment="1">
      <alignment horizontal="center" vertical="center"/>
    </xf>
    <xf numFmtId="10" fontId="50" fillId="34" borderId="74" xfId="73" applyNumberFormat="1" applyFont="1" applyFill="1" applyBorder="1" applyAlignment="1">
      <alignment horizontal="center" vertical="center"/>
    </xf>
    <xf numFmtId="0" fontId="50" fillId="26" borderId="30" xfId="0" applyFont="1" applyFill="1" applyBorder="1" applyAlignment="1" applyProtection="1">
      <alignment vertical="center" wrapText="1"/>
    </xf>
    <xf numFmtId="0" fontId="50" fillId="26" borderId="23" xfId="0" applyFont="1" applyFill="1" applyBorder="1" applyAlignment="1" applyProtection="1">
      <alignment vertical="center" wrapText="1"/>
    </xf>
    <xf numFmtId="196" fontId="24" fillId="34" borderId="36" xfId="31" applyNumberFormat="1" applyFont="1" applyFill="1" applyBorder="1" applyAlignment="1">
      <alignment horizontal="right" vertical="center"/>
    </xf>
    <xf numFmtId="196" fontId="24" fillId="34" borderId="33" xfId="33" applyNumberFormat="1" applyFont="1" applyFill="1" applyBorder="1" applyAlignment="1">
      <alignment horizontal="right" vertical="center"/>
    </xf>
    <xf numFmtId="198" fontId="50" fillId="0" borderId="85" xfId="92" quotePrefix="1" applyNumberFormat="1" applyFont="1" applyFill="1" applyBorder="1" applyAlignment="1">
      <alignment vertical="center"/>
    </xf>
    <xf numFmtId="200" fontId="51" fillId="34" borderId="74" xfId="73" applyNumberFormat="1" applyFont="1" applyFill="1" applyBorder="1" applyAlignment="1">
      <alignment horizontal="center" vertical="center"/>
    </xf>
    <xf numFmtId="200" fontId="51" fillId="34" borderId="94" xfId="73" applyNumberFormat="1" applyFont="1" applyFill="1" applyBorder="1" applyAlignment="1">
      <alignment horizontal="center" vertical="center"/>
    </xf>
    <xf numFmtId="200" fontId="51" fillId="34" borderId="92" xfId="73" applyNumberFormat="1" applyFont="1" applyFill="1" applyBorder="1" applyAlignment="1">
      <alignment horizontal="center" vertical="center"/>
    </xf>
    <xf numFmtId="10" fontId="50" fillId="34" borderId="0" xfId="73" applyNumberFormat="1" applyFont="1" applyFill="1" applyBorder="1" applyAlignment="1" applyProtection="1">
      <alignment vertical="center" wrapText="1"/>
      <protection locked="0"/>
    </xf>
    <xf numFmtId="10" fontId="51" fillId="0" borderId="32" xfId="73" applyNumberFormat="1" applyFont="1" applyFill="1" applyBorder="1" applyAlignment="1">
      <alignment horizontal="center" vertical="center"/>
    </xf>
    <xf numFmtId="10" fontId="50" fillId="0" borderId="27" xfId="73" applyNumberFormat="1" applyFont="1" applyFill="1" applyBorder="1" applyAlignment="1">
      <alignment horizontal="center" vertical="center"/>
    </xf>
    <xf numFmtId="253" fontId="50" fillId="0" borderId="32" xfId="73" applyNumberFormat="1" applyFont="1" applyFill="1" applyBorder="1" applyAlignment="1">
      <alignment horizontal="right" vertical="center"/>
    </xf>
    <xf numFmtId="176" fontId="58" fillId="0" borderId="0" xfId="29" applyFont="1"/>
    <xf numFmtId="0" fontId="50" fillId="26" borderId="0" xfId="0" applyFont="1" applyFill="1" applyBorder="1" applyAlignment="1" applyProtection="1">
      <alignment horizontal="left" vertical="center" wrapText="1"/>
    </xf>
    <xf numFmtId="0" fontId="50" fillId="26" borderId="52" xfId="0" applyFont="1" applyFill="1" applyBorder="1" applyAlignment="1" applyProtection="1">
      <alignment horizontal="left" vertical="center" wrapText="1"/>
    </xf>
    <xf numFmtId="0" fontId="24" fillId="34" borderId="0" xfId="92" applyFont="1" applyFill="1" applyBorder="1" applyAlignment="1">
      <alignment horizontal="left" vertical="center" wrapText="1"/>
    </xf>
    <xf numFmtId="0" fontId="24" fillId="34" borderId="27" xfId="92" applyFont="1" applyFill="1" applyBorder="1" applyAlignment="1">
      <alignment horizontal="left" vertical="center" wrapText="1"/>
    </xf>
    <xf numFmtId="0" fontId="50" fillId="34" borderId="0" xfId="92" applyFont="1" applyFill="1" applyBorder="1" applyAlignment="1">
      <alignment horizontal="left" vertical="center" wrapText="1"/>
    </xf>
    <xf numFmtId="0" fontId="50" fillId="0" borderId="0" xfId="92" applyFont="1" applyFill="1" applyBorder="1" applyAlignment="1">
      <alignment horizontal="left" vertical="center" wrapText="1"/>
    </xf>
    <xf numFmtId="0" fontId="50" fillId="0" borderId="0" xfId="62" applyFont="1" applyFill="1" applyBorder="1" applyAlignment="1">
      <alignment horizontal="left" vertical="center" wrapText="1"/>
    </xf>
    <xf numFmtId="0" fontId="50" fillId="0" borderId="27" xfId="62" applyFont="1" applyFill="1" applyBorder="1" applyAlignment="1">
      <alignment horizontal="left" vertical="center" wrapText="1"/>
    </xf>
    <xf numFmtId="0" fontId="50" fillId="26" borderId="0" xfId="0" applyFont="1" applyFill="1" applyBorder="1" applyAlignment="1" applyProtection="1">
      <alignment horizontal="left" wrapText="1"/>
    </xf>
    <xf numFmtId="0" fontId="50" fillId="26" borderId="27" xfId="0" applyFont="1" applyFill="1" applyBorder="1" applyAlignment="1" applyProtection="1">
      <alignment horizontal="left" wrapText="1"/>
    </xf>
    <xf numFmtId="0" fontId="24" fillId="0" borderId="0" xfId="92" applyFont="1" applyFill="1" applyBorder="1" applyAlignment="1">
      <alignment horizontal="left" vertical="center" wrapText="1"/>
    </xf>
    <xf numFmtId="0" fontId="24" fillId="0" borderId="27" xfId="92" applyFont="1" applyFill="1" applyBorder="1" applyAlignment="1">
      <alignment horizontal="left" vertical="center" wrapText="1"/>
    </xf>
    <xf numFmtId="0" fontId="46" fillId="0" borderId="0" xfId="92" applyFont="1" applyFill="1" applyAlignment="1">
      <alignment vertical="center"/>
    </xf>
    <xf numFmtId="0" fontId="48" fillId="0" borderId="0" xfId="92" applyFont="1" applyFill="1" applyAlignment="1">
      <alignment vertical="center"/>
    </xf>
    <xf numFmtId="0" fontId="49" fillId="0" borderId="0" xfId="92" applyFont="1" applyFill="1" applyAlignment="1">
      <alignment vertical="center"/>
    </xf>
    <xf numFmtId="0" fontId="50" fillId="0" borderId="0" xfId="92" applyFont="1" applyFill="1" applyAlignment="1">
      <alignment vertical="center"/>
    </xf>
    <xf numFmtId="14" fontId="49" fillId="0" borderId="0" xfId="92" applyNumberFormat="1" applyFont="1" applyFill="1" applyBorder="1" applyAlignment="1">
      <alignment horizontal="left" vertical="center" wrapText="1"/>
    </xf>
    <xf numFmtId="0" fontId="24" fillId="0" borderId="0" xfId="92" applyFont="1" applyFill="1" applyBorder="1" applyAlignment="1">
      <alignment horizontal="left" vertical="center"/>
    </xf>
    <xf numFmtId="0" fontId="50" fillId="0" borderId="16" xfId="92" applyFont="1" applyFill="1" applyBorder="1" applyAlignment="1">
      <alignment horizontal="center" vertical="center" wrapText="1"/>
    </xf>
    <xf numFmtId="0" fontId="50" fillId="0" borderId="17" xfId="92" applyFont="1" applyFill="1" applyBorder="1" applyAlignment="1">
      <alignment horizontal="center" vertical="center" wrapText="1"/>
    </xf>
    <xf numFmtId="0" fontId="50" fillId="0" borderId="26" xfId="92" applyFont="1" applyFill="1" applyBorder="1" applyAlignment="1">
      <alignment horizontal="left" vertical="center"/>
    </xf>
    <xf numFmtId="175" fontId="50" fillId="0" borderId="0" xfId="92" applyNumberFormat="1" applyFont="1" applyFill="1" applyAlignment="1">
      <alignment horizontal="center" vertical="center"/>
    </xf>
    <xf numFmtId="220" fontId="50" fillId="0" borderId="0" xfId="92" applyNumberFormat="1" applyFont="1" applyFill="1" applyBorder="1" applyAlignment="1">
      <alignment horizontal="center" vertical="center"/>
    </xf>
    <xf numFmtId="231" fontId="50" fillId="0" borderId="0" xfId="92" applyNumberFormat="1" applyFont="1" applyFill="1" applyBorder="1" applyAlignment="1">
      <alignment horizontal="center" vertical="center"/>
    </xf>
    <xf numFmtId="175" fontId="50" fillId="0" borderId="26" xfId="92" applyNumberFormat="1" applyFont="1" applyFill="1" applyBorder="1" applyAlignment="1">
      <alignment horizontal="right" vertical="center"/>
    </xf>
    <xf numFmtId="0" fontId="50" fillId="0" borderId="0" xfId="92" applyFont="1" applyFill="1" applyBorder="1" applyAlignment="1">
      <alignment horizontal="center" vertical="center"/>
    </xf>
    <xf numFmtId="175" fontId="50" fillId="0" borderId="0" xfId="92" applyNumberFormat="1" applyFont="1" applyFill="1" applyBorder="1" applyAlignment="1">
      <alignment horizontal="center" vertical="center"/>
    </xf>
    <xf numFmtId="0" fontId="24" fillId="0" borderId="33" xfId="92" applyFont="1" applyFill="1" applyBorder="1" applyAlignment="1">
      <alignment horizontal="left" vertical="center"/>
    </xf>
    <xf numFmtId="0" fontId="24" fillId="0" borderId="19" xfId="92" applyFont="1" applyFill="1" applyBorder="1" applyAlignment="1">
      <alignment horizontal="left" vertical="center"/>
    </xf>
    <xf numFmtId="49" fontId="50" fillId="0" borderId="0" xfId="92" applyNumberFormat="1" applyFont="1" applyFill="1" applyAlignment="1">
      <alignment horizontal="center" vertical="center"/>
    </xf>
    <xf numFmtId="14" fontId="50" fillId="0" borderId="0" xfId="92" applyNumberFormat="1" applyFont="1" applyFill="1" applyAlignment="1">
      <alignment horizontal="center" vertical="center"/>
    </xf>
    <xf numFmtId="2" fontId="50" fillId="0" borderId="0" xfId="92" applyNumberFormat="1" applyFont="1" applyFill="1" applyBorder="1" applyAlignment="1">
      <alignment horizontal="center" vertical="center"/>
    </xf>
    <xf numFmtId="49" fontId="24" fillId="0" borderId="0" xfId="92" applyNumberFormat="1" applyFont="1" applyFill="1" applyBorder="1" applyAlignment="1">
      <alignment horizontal="left" vertical="center" wrapText="1"/>
    </xf>
    <xf numFmtId="49" fontId="50" fillId="0" borderId="0" xfId="92" applyNumberFormat="1" applyFont="1" applyFill="1" applyBorder="1" applyAlignment="1">
      <alignment vertical="center"/>
    </xf>
    <xf numFmtId="49" fontId="50" fillId="0" borderId="0" xfId="92" applyNumberFormat="1" applyFont="1" applyFill="1" applyAlignment="1">
      <alignment vertical="center"/>
    </xf>
    <xf numFmtId="0" fontId="50" fillId="0" borderId="18" xfId="92" applyFont="1" applyFill="1" applyBorder="1" applyAlignment="1">
      <alignment horizontal="center" vertical="center" wrapText="1"/>
    </xf>
    <xf numFmtId="0" fontId="24" fillId="0" borderId="19" xfId="92" applyFont="1" applyFill="1" applyBorder="1" applyAlignment="1">
      <alignment vertical="center" wrapText="1"/>
    </xf>
    <xf numFmtId="0" fontId="50" fillId="0" borderId="33" xfId="92" applyFont="1" applyFill="1" applyBorder="1" applyAlignment="1">
      <alignment horizontal="center" vertical="center"/>
    </xf>
    <xf numFmtId="0" fontId="24" fillId="0" borderId="0" xfId="92" applyFont="1" applyFill="1" applyBorder="1" applyAlignment="1">
      <alignment horizontal="center" vertical="center" wrapText="1"/>
    </xf>
    <xf numFmtId="0" fontId="50" fillId="0" borderId="0" xfId="92" applyFont="1" applyBorder="1" applyAlignment="1">
      <alignment horizontal="center" vertical="center" wrapText="1"/>
    </xf>
    <xf numFmtId="0" fontId="24" fillId="0" borderId="0" xfId="92" applyFont="1" applyFill="1" applyBorder="1" applyAlignment="1">
      <alignment vertical="center" wrapText="1"/>
    </xf>
    <xf numFmtId="10" fontId="50" fillId="34" borderId="0" xfId="92" applyNumberFormat="1" applyFont="1" applyFill="1" applyBorder="1" applyAlignment="1">
      <alignment vertical="center"/>
    </xf>
    <xf numFmtId="0" fontId="92" fillId="0" borderId="0" xfId="92" applyFont="1" applyFill="1" applyAlignment="1">
      <alignment vertical="center"/>
    </xf>
    <xf numFmtId="0" fontId="52" fillId="0" borderId="0" xfId="92" applyFont="1" applyFill="1" applyAlignment="1">
      <alignment vertical="center"/>
    </xf>
    <xf numFmtId="0" fontId="50" fillId="0" borderId="0" xfId="92" applyFont="1" applyFill="1" applyBorder="1" applyAlignment="1">
      <alignment vertical="center" wrapText="1"/>
    </xf>
    <xf numFmtId="0" fontId="47" fillId="29" borderId="0" xfId="92" applyFont="1" applyFill="1" applyAlignment="1">
      <alignment vertical="center"/>
    </xf>
    <xf numFmtId="0" fontId="64" fillId="29" borderId="0" xfId="92" applyFont="1" applyFill="1" applyAlignment="1">
      <alignment horizontal="right" vertical="center"/>
    </xf>
    <xf numFmtId="0" fontId="24" fillId="0" borderId="18" xfId="92" applyFont="1" applyFill="1" applyBorder="1" applyAlignment="1" applyProtection="1">
      <alignment horizontal="center" vertical="center"/>
      <protection locked="0"/>
    </xf>
    <xf numFmtId="0" fontId="24" fillId="0" borderId="17" xfId="92" applyFont="1" applyFill="1" applyBorder="1" applyAlignment="1" applyProtection="1">
      <alignment horizontal="center" vertical="center" wrapText="1"/>
      <protection locked="0"/>
    </xf>
    <xf numFmtId="0" fontId="24" fillId="0" borderId="21" xfId="92" applyFont="1" applyFill="1" applyBorder="1" applyAlignment="1" applyProtection="1">
      <alignment horizontal="center" vertical="center" wrapText="1"/>
      <protection locked="0"/>
    </xf>
    <xf numFmtId="0" fontId="56" fillId="0" borderId="0" xfId="92" applyFont="1" applyFill="1" applyAlignment="1" applyProtection="1">
      <alignment vertical="center"/>
      <protection locked="0"/>
    </xf>
    <xf numFmtId="0" fontId="24" fillId="0" borderId="25" xfId="92" applyNumberFormat="1" applyFont="1" applyFill="1" applyBorder="1" applyAlignment="1" applyProtection="1">
      <alignment vertical="center" wrapText="1"/>
      <protection locked="0"/>
    </xf>
    <xf numFmtId="10" fontId="50" fillId="0" borderId="35" xfId="92" applyNumberFormat="1" applyFont="1" applyFill="1" applyBorder="1" applyAlignment="1" applyProtection="1">
      <alignment horizontal="center" vertical="center" wrapText="1"/>
      <protection locked="0"/>
    </xf>
    <xf numFmtId="14" fontId="50" fillId="0" borderId="40" xfId="92" applyNumberFormat="1" applyFont="1" applyFill="1" applyBorder="1" applyAlignment="1" applyProtection="1">
      <alignment horizontal="center" vertical="center" wrapText="1"/>
      <protection locked="0"/>
    </xf>
    <xf numFmtId="0" fontId="24" fillId="0" borderId="27" xfId="92" applyNumberFormat="1" applyFont="1" applyFill="1" applyBorder="1" applyAlignment="1" applyProtection="1">
      <alignment vertical="center" wrapText="1"/>
      <protection locked="0"/>
    </xf>
    <xf numFmtId="0" fontId="50" fillId="0" borderId="26" xfId="92" applyFont="1" applyFill="1" applyBorder="1" applyAlignment="1" applyProtection="1">
      <alignment horizontal="center" vertical="center" wrapText="1"/>
      <protection locked="0"/>
    </xf>
    <xf numFmtId="0" fontId="24" fillId="0" borderId="0" xfId="92" applyNumberFormat="1" applyFont="1" applyFill="1" applyBorder="1" applyAlignment="1" applyProtection="1">
      <alignment vertical="center" wrapText="1"/>
      <protection locked="0"/>
    </xf>
    <xf numFmtId="0" fontId="24" fillId="0" borderId="0" xfId="92" applyFont="1" applyFill="1" applyBorder="1" applyAlignment="1" applyProtection="1">
      <alignment vertical="center" wrapText="1"/>
      <protection locked="0"/>
    </xf>
    <xf numFmtId="10" fontId="50" fillId="0" borderId="26" xfId="92" applyNumberFormat="1" applyFont="1" applyFill="1" applyBorder="1" applyAlignment="1" applyProtection="1">
      <alignment horizontal="center" vertical="center" wrapText="1"/>
    </xf>
    <xf numFmtId="14" fontId="50" fillId="0" borderId="26" xfId="92" applyNumberFormat="1" applyFont="1" applyFill="1" applyBorder="1" applyAlignment="1" applyProtection="1">
      <alignment horizontal="center" vertical="center" wrapText="1"/>
    </xf>
    <xf numFmtId="10" fontId="50" fillId="0" borderId="26" xfId="92" applyNumberFormat="1" applyFont="1" applyFill="1" applyBorder="1" applyAlignment="1" applyProtection="1">
      <alignment horizontal="center" vertical="center" wrapText="1"/>
      <protection locked="0"/>
    </xf>
    <xf numFmtId="14" fontId="50" fillId="0" borderId="26" xfId="92" applyNumberFormat="1" applyFont="1" applyFill="1" applyBorder="1" applyAlignment="1" applyProtection="1">
      <alignment horizontal="center" vertical="center" wrapText="1"/>
      <protection locked="0"/>
    </xf>
    <xf numFmtId="49" fontId="50" fillId="0" borderId="26" xfId="92" applyNumberFormat="1" applyFont="1" applyFill="1" applyBorder="1" applyAlignment="1" applyProtection="1">
      <alignment vertical="center"/>
      <protection locked="0"/>
    </xf>
    <xf numFmtId="49" fontId="50" fillId="0" borderId="0" xfId="92" applyNumberFormat="1" applyFont="1" applyFill="1" applyBorder="1" applyAlignment="1" applyProtection="1">
      <alignment vertical="center" wrapText="1"/>
      <protection locked="0"/>
    </xf>
    <xf numFmtId="0" fontId="24" fillId="0" borderId="45" xfId="92" applyFont="1" applyFill="1" applyBorder="1" applyAlignment="1" applyProtection="1">
      <alignment vertical="center" wrapText="1"/>
      <protection locked="0"/>
    </xf>
    <xf numFmtId="0" fontId="50" fillId="0" borderId="46" xfId="92" applyFont="1" applyFill="1" applyBorder="1" applyAlignment="1" applyProtection="1">
      <alignment horizontal="center" vertical="center" wrapText="1"/>
      <protection locked="0"/>
    </xf>
    <xf numFmtId="0" fontId="56" fillId="0" borderId="45" xfId="92" applyFont="1" applyFill="1" applyBorder="1" applyAlignment="1" applyProtection="1">
      <alignment vertical="center"/>
      <protection locked="0"/>
    </xf>
    <xf numFmtId="0" fontId="56" fillId="0" borderId="0" xfId="92" applyFont="1" applyFill="1" applyAlignment="1" applyProtection="1">
      <alignment vertical="top"/>
      <protection locked="0"/>
    </xf>
    <xf numFmtId="0" fontId="50" fillId="0" borderId="0" xfId="92" applyFont="1" applyFill="1" applyBorder="1" applyAlignment="1" applyProtection="1">
      <alignment horizontal="center" vertical="center" wrapText="1"/>
      <protection locked="0"/>
    </xf>
    <xf numFmtId="0" fontId="56" fillId="0" borderId="0" xfId="92" applyFont="1" applyFill="1" applyBorder="1" applyAlignment="1" applyProtection="1">
      <alignment vertical="center"/>
      <protection locked="0"/>
    </xf>
    <xf numFmtId="0" fontId="24" fillId="0" borderId="0" xfId="92" applyFont="1" applyFill="1" applyBorder="1" applyAlignment="1" applyProtection="1">
      <alignment vertical="center"/>
      <protection locked="0"/>
    </xf>
    <xf numFmtId="0" fontId="50" fillId="0" borderId="0" xfId="92" applyFont="1" applyFill="1" applyAlignment="1" applyProtection="1">
      <alignment vertical="center"/>
      <protection locked="0"/>
    </xf>
    <xf numFmtId="0" fontId="50" fillId="0" borderId="0" xfId="92" applyFont="1" applyFill="1" applyBorder="1" applyAlignment="1" applyProtection="1">
      <alignment vertical="center"/>
      <protection locked="0"/>
    </xf>
    <xf numFmtId="0" fontId="24" fillId="0" borderId="16" xfId="92" applyFont="1" applyFill="1" applyBorder="1" applyAlignment="1" applyProtection="1">
      <alignment horizontal="center" vertical="center"/>
      <protection locked="0"/>
    </xf>
    <xf numFmtId="0" fontId="24" fillId="0" borderId="21" xfId="92" applyFont="1" applyFill="1" applyBorder="1" applyAlignment="1" applyProtection="1">
      <alignment horizontal="center" vertical="center"/>
      <protection locked="0"/>
    </xf>
    <xf numFmtId="0" fontId="91" fillId="26" borderId="27" xfId="92" applyFont="1" applyFill="1" applyBorder="1" applyAlignment="1">
      <alignment vertical="center"/>
    </xf>
    <xf numFmtId="0" fontId="92" fillId="0" borderId="69" xfId="92" applyFont="1" applyFill="1" applyBorder="1" applyAlignment="1">
      <alignment horizontal="center" vertical="center" wrapText="1"/>
    </xf>
    <xf numFmtId="0" fontId="92" fillId="0" borderId="40" xfId="92" applyFont="1" applyFill="1" applyBorder="1" applyAlignment="1">
      <alignment horizontal="center" vertical="center" wrapText="1"/>
    </xf>
    <xf numFmtId="0" fontId="92" fillId="0" borderId="25" xfId="92" applyFont="1" applyFill="1" applyBorder="1" applyAlignment="1">
      <alignment horizontal="center" vertical="center" wrapText="1"/>
    </xf>
    <xf numFmtId="0" fontId="92" fillId="0" borderId="32" xfId="92" applyFont="1" applyFill="1" applyBorder="1" applyAlignment="1">
      <alignment horizontal="center" vertical="center" wrapText="1"/>
    </xf>
    <xf numFmtId="0" fontId="92" fillId="0" borderId="27" xfId="92" applyFont="1" applyFill="1" applyBorder="1" applyAlignment="1">
      <alignment horizontal="center" vertical="center" wrapText="1"/>
    </xf>
    <xf numFmtId="0" fontId="91" fillId="0" borderId="27" xfId="92" applyFont="1" applyFill="1" applyBorder="1" applyAlignment="1" applyProtection="1">
      <alignment vertical="center"/>
      <protection locked="0"/>
    </xf>
    <xf numFmtId="0" fontId="91" fillId="34" borderId="0" xfId="92" applyFont="1" applyFill="1" applyBorder="1" applyAlignment="1" applyProtection="1">
      <alignment vertical="center"/>
      <protection locked="0"/>
    </xf>
    <xf numFmtId="0" fontId="56" fillId="34" borderId="0" xfId="92" applyFont="1" applyFill="1" applyAlignment="1" applyProtection="1">
      <alignment vertical="center"/>
      <protection locked="0"/>
    </xf>
    <xf numFmtId="0" fontId="91" fillId="0" borderId="52" xfId="92" applyFont="1" applyFill="1" applyBorder="1" applyAlignment="1" applyProtection="1">
      <alignment vertical="center"/>
      <protection locked="0"/>
    </xf>
    <xf numFmtId="0" fontId="92" fillId="0" borderId="73" xfId="92" applyFont="1" applyFill="1" applyBorder="1" applyAlignment="1">
      <alignment horizontal="center" vertical="center" wrapText="1"/>
    </xf>
    <xf numFmtId="0" fontId="92" fillId="0" borderId="72" xfId="92" applyFont="1" applyFill="1" applyBorder="1" applyAlignment="1">
      <alignment horizontal="center" vertical="center" wrapText="1"/>
    </xf>
    <xf numFmtId="0" fontId="92" fillId="0" borderId="74" xfId="92" applyFont="1" applyFill="1" applyBorder="1" applyAlignment="1">
      <alignment horizontal="center" vertical="center" wrapText="1"/>
    </xf>
    <xf numFmtId="0" fontId="92" fillId="34" borderId="0" xfId="92" applyFont="1" applyFill="1" applyBorder="1" applyAlignment="1">
      <alignment horizontal="center" vertical="center"/>
    </xf>
    <xf numFmtId="0" fontId="91" fillId="0" borderId="0" xfId="92" applyFont="1" applyFill="1" applyBorder="1" applyAlignment="1" applyProtection="1">
      <alignment vertical="center"/>
      <protection locked="0"/>
    </xf>
    <xf numFmtId="0" fontId="92" fillId="0" borderId="75" xfId="92" applyFont="1" applyFill="1" applyBorder="1" applyAlignment="1">
      <alignment horizontal="center" vertical="center" wrapText="1"/>
    </xf>
    <xf numFmtId="0" fontId="92" fillId="34" borderId="75" xfId="92" applyFont="1" applyFill="1" applyBorder="1" applyAlignment="1">
      <alignment horizontal="center" vertical="center"/>
    </xf>
    <xf numFmtId="0" fontId="92" fillId="0" borderId="0" xfId="92" applyFont="1" applyBorder="1" applyAlignment="1">
      <alignment horizontal="center" vertical="center"/>
    </xf>
    <xf numFmtId="0" fontId="92" fillId="34" borderId="74" xfId="92" applyFont="1" applyFill="1" applyBorder="1" applyAlignment="1">
      <alignment horizontal="center" vertical="center"/>
    </xf>
    <xf numFmtId="0" fontId="92" fillId="34" borderId="0" xfId="92" applyFont="1" applyFill="1" applyBorder="1" applyAlignment="1">
      <alignment vertical="center" wrapText="1"/>
    </xf>
    <xf numFmtId="0" fontId="50" fillId="0" borderId="74" xfId="92" applyFont="1" applyFill="1" applyBorder="1" applyAlignment="1" applyProtection="1">
      <alignment horizontal="center" vertical="center" wrapText="1"/>
      <protection locked="0"/>
    </xf>
    <xf numFmtId="0" fontId="50" fillId="0" borderId="74" xfId="92" applyFont="1" applyFill="1" applyBorder="1" applyAlignment="1" applyProtection="1">
      <alignment vertical="center" wrapText="1"/>
      <protection locked="0"/>
    </xf>
    <xf numFmtId="0" fontId="47" fillId="34" borderId="0" xfId="92" applyFont="1" applyFill="1" applyAlignment="1">
      <alignment vertical="center"/>
    </xf>
    <xf numFmtId="0" fontId="47" fillId="34" borderId="0" xfId="92" applyFont="1" applyFill="1" applyAlignment="1">
      <alignment horizontal="center" vertical="center"/>
    </xf>
    <xf numFmtId="0" fontId="64" fillId="34" borderId="0" xfId="92" applyFont="1" applyFill="1" applyAlignment="1">
      <alignment horizontal="right" vertical="center"/>
    </xf>
    <xf numFmtId="175" fontId="64" fillId="34" borderId="0" xfId="92" applyNumberFormat="1" applyFont="1" applyFill="1" applyAlignment="1">
      <alignment horizontal="right" vertical="center"/>
    </xf>
    <xf numFmtId="0" fontId="48" fillId="34" borderId="0" xfId="92" applyFont="1" applyFill="1" applyAlignment="1">
      <alignment vertical="center"/>
    </xf>
    <xf numFmtId="230" fontId="24" fillId="0" borderId="67" xfId="92" applyNumberFormat="1" applyFont="1" applyFill="1" applyBorder="1" applyAlignment="1">
      <alignment horizontal="left" vertical="center" wrapText="1"/>
    </xf>
    <xf numFmtId="0" fontId="24" fillId="0" borderId="28" xfId="92" applyFont="1" applyFill="1" applyBorder="1" applyAlignment="1">
      <alignment vertical="center"/>
    </xf>
    <xf numFmtId="0" fontId="24" fillId="34" borderId="21" xfId="92" applyFont="1" applyFill="1" applyBorder="1" applyAlignment="1">
      <alignment horizontal="center" vertical="center" wrapText="1"/>
    </xf>
    <xf numFmtId="0" fontId="24" fillId="34" borderId="17" xfId="92" applyFont="1" applyFill="1" applyBorder="1" applyAlignment="1">
      <alignment horizontal="center" vertical="center" wrapText="1"/>
    </xf>
    <xf numFmtId="0" fontId="56" fillId="0" borderId="0" xfId="92" applyFont="1" applyFill="1" applyBorder="1" applyAlignment="1" applyProtection="1">
      <alignment vertical="top"/>
      <protection locked="0"/>
    </xf>
    <xf numFmtId="245" fontId="50" fillId="34" borderId="40" xfId="92" applyNumberFormat="1" applyFont="1" applyFill="1" applyBorder="1" applyAlignment="1">
      <alignment horizontal="center" vertical="center"/>
    </xf>
    <xf numFmtId="245" fontId="50" fillId="34" borderId="35" xfId="92" applyNumberFormat="1" applyFont="1" applyFill="1" applyBorder="1" applyAlignment="1">
      <alignment horizontal="center" vertical="center"/>
    </xf>
    <xf numFmtId="230" fontId="50" fillId="0" borderId="32" xfId="92" applyNumberFormat="1" applyFont="1" applyFill="1" applyBorder="1" applyAlignment="1">
      <alignment horizontal="center" vertical="center" wrapText="1"/>
    </xf>
    <xf numFmtId="230" fontId="50" fillId="0" borderId="26" xfId="92" applyNumberFormat="1" applyFont="1" applyFill="1" applyBorder="1" applyAlignment="1">
      <alignment horizontal="center" vertical="center" wrapText="1"/>
    </xf>
    <xf numFmtId="0" fontId="24" fillId="34" borderId="0" xfId="92" applyFont="1" applyFill="1" applyBorder="1" applyAlignment="1">
      <alignment vertical="center"/>
    </xf>
    <xf numFmtId="3" fontId="50" fillId="34" borderId="32" xfId="92" applyNumberFormat="1" applyFont="1" applyFill="1" applyBorder="1" applyAlignment="1">
      <alignment horizontal="center" vertical="center" wrapText="1"/>
    </xf>
    <xf numFmtId="3" fontId="50" fillId="34" borderId="26" xfId="92" applyNumberFormat="1" applyFont="1" applyFill="1" applyBorder="1" applyAlignment="1">
      <alignment horizontal="center" vertical="center" wrapText="1"/>
    </xf>
    <xf numFmtId="0" fontId="56" fillId="34" borderId="0" xfId="92" applyFont="1" applyFill="1" applyBorder="1" applyAlignment="1" applyProtection="1">
      <alignment vertical="center"/>
      <protection locked="0"/>
    </xf>
    <xf numFmtId="0" fontId="0" fillId="34" borderId="0" xfId="92" applyFont="1" applyFill="1" applyAlignment="1">
      <alignment vertical="center"/>
    </xf>
    <xf numFmtId="0" fontId="56" fillId="34" borderId="0" xfId="92" applyFont="1" applyFill="1" applyBorder="1" applyAlignment="1" applyProtection="1">
      <alignment vertical="top"/>
      <protection locked="0"/>
    </xf>
    <xf numFmtId="3" fontId="50" fillId="0" borderId="32" xfId="92" applyNumberFormat="1" applyFont="1" applyFill="1" applyBorder="1" applyAlignment="1">
      <alignment horizontal="center" vertical="center" wrapText="1"/>
    </xf>
    <xf numFmtId="3" fontId="50" fillId="0" borderId="26" xfId="92" applyNumberFormat="1" applyFont="1" applyFill="1" applyBorder="1" applyAlignment="1">
      <alignment horizontal="center" vertical="center" wrapText="1"/>
    </xf>
    <xf numFmtId="218" fontId="50" fillId="0" borderId="32" xfId="92" applyNumberFormat="1" applyFont="1" applyFill="1" applyBorder="1" applyAlignment="1">
      <alignment horizontal="center" vertical="center" wrapText="1"/>
    </xf>
    <xf numFmtId="218" fontId="50" fillId="0" borderId="26" xfId="92" applyNumberFormat="1" applyFont="1" applyFill="1" applyBorder="1" applyAlignment="1">
      <alignment horizontal="center" vertical="center" wrapText="1"/>
    </xf>
    <xf numFmtId="0" fontId="50" fillId="0" borderId="32" xfId="92" applyFont="1" applyFill="1" applyBorder="1" applyAlignment="1">
      <alignment horizontal="center" vertical="center" wrapText="1"/>
    </xf>
    <xf numFmtId="0" fontId="50" fillId="0" borderId="26" xfId="92" applyFont="1" applyFill="1" applyBorder="1" applyAlignment="1">
      <alignment horizontal="center" vertical="center" wrapText="1"/>
    </xf>
    <xf numFmtId="0" fontId="50" fillId="34" borderId="32" xfId="92" applyFont="1" applyFill="1" applyBorder="1" applyAlignment="1">
      <alignment horizontal="center" vertical="center" wrapText="1"/>
    </xf>
    <xf numFmtId="0" fontId="50" fillId="34" borderId="26" xfId="92" applyFont="1" applyFill="1" applyBorder="1" applyAlignment="1">
      <alignment horizontal="center" vertical="center" wrapText="1"/>
    </xf>
    <xf numFmtId="0" fontId="50" fillId="0" borderId="31" xfId="92" applyFont="1" applyFill="1" applyBorder="1" applyAlignment="1">
      <alignment horizontal="left" vertical="center"/>
    </xf>
    <xf numFmtId="0" fontId="24" fillId="0" borderId="31" xfId="92" applyFont="1" applyFill="1" applyBorder="1" applyAlignment="1">
      <alignment vertical="center"/>
    </xf>
    <xf numFmtId="0" fontId="50" fillId="0" borderId="40" xfId="92" applyFont="1" applyFill="1" applyBorder="1" applyAlignment="1">
      <alignment horizontal="center" vertical="center"/>
    </xf>
    <xf numFmtId="0" fontId="50" fillId="0" borderId="35" xfId="92" applyFont="1" applyFill="1" applyBorder="1" applyAlignment="1">
      <alignment horizontal="center" vertical="center"/>
    </xf>
    <xf numFmtId="230" fontId="50" fillId="0" borderId="32" xfId="92" applyNumberFormat="1" applyFont="1" applyFill="1" applyBorder="1" applyAlignment="1" applyProtection="1">
      <alignment horizontal="center" vertical="center"/>
      <protection locked="0"/>
    </xf>
    <xf numFmtId="230" fontId="50" fillId="0" borderId="26" xfId="92" applyNumberFormat="1" applyFont="1" applyFill="1" applyBorder="1" applyAlignment="1" applyProtection="1">
      <alignment horizontal="center" vertical="center"/>
      <protection locked="0"/>
    </xf>
    <xf numFmtId="230" fontId="50" fillId="34" borderId="32" xfId="92" applyNumberFormat="1" applyFont="1" applyFill="1" applyBorder="1" applyAlignment="1" applyProtection="1">
      <alignment horizontal="center" vertical="center"/>
      <protection locked="0"/>
    </xf>
    <xf numFmtId="230" fontId="50" fillId="34" borderId="26" xfId="92" applyNumberFormat="1" applyFont="1" applyFill="1" applyBorder="1" applyAlignment="1" applyProtection="1">
      <alignment horizontal="center" vertical="center"/>
      <protection locked="0"/>
    </xf>
    <xf numFmtId="0" fontId="24" fillId="34" borderId="0" xfId="92" applyFont="1" applyFill="1" applyBorder="1" applyAlignment="1">
      <alignment horizontal="left" vertical="center"/>
    </xf>
    <xf numFmtId="49" fontId="24" fillId="0" borderId="0" xfId="92" applyNumberFormat="1" applyFont="1" applyFill="1" applyBorder="1" applyAlignment="1">
      <alignment horizontal="left" vertical="center"/>
    </xf>
    <xf numFmtId="198" fontId="50" fillId="0" borderId="32" xfId="92" applyNumberFormat="1" applyFont="1" applyFill="1" applyBorder="1" applyAlignment="1">
      <alignment horizontal="center" vertical="center" wrapText="1"/>
    </xf>
    <xf numFmtId="198" fontId="50" fillId="0" borderId="26" xfId="92" applyNumberFormat="1" applyFont="1" applyFill="1" applyBorder="1" applyAlignment="1">
      <alignment horizontal="center" vertical="center" wrapText="1"/>
    </xf>
    <xf numFmtId="0" fontId="50" fillId="0" borderId="30" xfId="92" applyFont="1" applyFill="1" applyBorder="1" applyAlignment="1">
      <alignment horizontal="left" vertical="center"/>
    </xf>
    <xf numFmtId="49" fontId="24" fillId="0" borderId="30" xfId="92" applyNumberFormat="1" applyFont="1" applyFill="1" applyBorder="1" applyAlignment="1">
      <alignment horizontal="left" vertical="center"/>
    </xf>
    <xf numFmtId="198" fontId="50" fillId="0" borderId="22" xfId="92" applyNumberFormat="1" applyFont="1" applyFill="1" applyBorder="1" applyAlignment="1">
      <alignment horizontal="center" vertical="center"/>
    </xf>
    <xf numFmtId="198" fontId="50" fillId="0" borderId="24" xfId="92" applyNumberFormat="1" applyFont="1" applyFill="1" applyBorder="1" applyAlignment="1">
      <alignment horizontal="center" vertical="center"/>
    </xf>
    <xf numFmtId="49" fontId="24" fillId="0" borderId="0" xfId="92" applyNumberFormat="1" applyFont="1" applyFill="1" applyBorder="1" applyAlignment="1">
      <alignment vertical="center"/>
    </xf>
    <xf numFmtId="230" fontId="50" fillId="34" borderId="32" xfId="92" applyNumberFormat="1" applyFont="1" applyFill="1" applyBorder="1" applyAlignment="1">
      <alignment horizontal="center" vertical="center"/>
    </xf>
    <xf numFmtId="230" fontId="50" fillId="34" borderId="26" xfId="92" applyNumberFormat="1" applyFont="1" applyFill="1" applyBorder="1" applyAlignment="1">
      <alignment horizontal="center" vertical="center"/>
    </xf>
    <xf numFmtId="0" fontId="24" fillId="0" borderId="30" xfId="92" applyFont="1" applyFill="1" applyBorder="1" applyAlignment="1">
      <alignment vertical="center"/>
    </xf>
    <xf numFmtId="0" fontId="50" fillId="34" borderId="22" xfId="92" applyFont="1" applyFill="1" applyBorder="1" applyAlignment="1">
      <alignment horizontal="center" vertical="center" wrapText="1"/>
    </xf>
    <xf numFmtId="0" fontId="50" fillId="34" borderId="24" xfId="92" applyFont="1" applyFill="1" applyBorder="1" applyAlignment="1">
      <alignment horizontal="center" vertical="center" wrapText="1"/>
    </xf>
    <xf numFmtId="0" fontId="50" fillId="0" borderId="33" xfId="92" applyFont="1" applyFill="1" applyBorder="1" applyAlignment="1">
      <alignment horizontal="left" vertical="center"/>
    </xf>
    <xf numFmtId="49" fontId="50" fillId="0" borderId="20" xfId="92" applyNumberFormat="1" applyFont="1" applyFill="1" applyBorder="1" applyAlignment="1">
      <alignment vertical="center"/>
    </xf>
    <xf numFmtId="49" fontId="50" fillId="0" borderId="19" xfId="92" applyNumberFormat="1" applyFont="1" applyFill="1" applyBorder="1" applyAlignment="1">
      <alignment vertical="center"/>
    </xf>
    <xf numFmtId="0" fontId="24" fillId="34" borderId="44" xfId="92" applyFont="1" applyFill="1" applyBorder="1" applyAlignment="1">
      <alignment horizontal="center" vertical="center" wrapText="1"/>
    </xf>
    <xf numFmtId="245" fontId="50" fillId="34" borderId="32" xfId="92" applyNumberFormat="1" applyFont="1" applyFill="1" applyBorder="1" applyAlignment="1">
      <alignment horizontal="center" vertical="center"/>
    </xf>
    <xf numFmtId="49" fontId="50" fillId="34" borderId="0" xfId="92" applyNumberFormat="1" applyFont="1" applyFill="1" applyBorder="1" applyAlignment="1">
      <alignment vertical="center"/>
    </xf>
    <xf numFmtId="0" fontId="56" fillId="34" borderId="0" xfId="92" applyFont="1" applyFill="1" applyAlignment="1" applyProtection="1">
      <alignment vertical="top"/>
      <protection locked="0"/>
    </xf>
    <xf numFmtId="0" fontId="50" fillId="34" borderId="31" xfId="92" applyFont="1" applyFill="1" applyBorder="1" applyAlignment="1">
      <alignment horizontal="left" vertical="center"/>
    </xf>
    <xf numFmtId="14" fontId="50" fillId="34" borderId="25" xfId="92" applyNumberFormat="1" applyFont="1" applyFill="1" applyBorder="1" applyAlignment="1">
      <alignment horizontal="center" vertical="center"/>
    </xf>
    <xf numFmtId="2" fontId="50" fillId="34" borderId="27" xfId="92" applyNumberFormat="1" applyFont="1" applyFill="1" applyBorder="1" applyAlignment="1" applyProtection="1">
      <alignment horizontal="center" vertical="center"/>
      <protection locked="0"/>
    </xf>
    <xf numFmtId="197" fontId="50" fillId="34" borderId="0" xfId="92" applyNumberFormat="1" applyFont="1" applyFill="1" applyBorder="1" applyAlignment="1">
      <alignment vertical="center"/>
    </xf>
    <xf numFmtId="0" fontId="50" fillId="34" borderId="33" xfId="92" applyFont="1" applyFill="1" applyBorder="1" applyAlignment="1">
      <alignment vertical="center"/>
    </xf>
    <xf numFmtId="0" fontId="50" fillId="34" borderId="20" xfId="92" applyFont="1" applyFill="1" applyBorder="1" applyAlignment="1">
      <alignment vertical="center"/>
    </xf>
    <xf numFmtId="0" fontId="50" fillId="34" borderId="0" xfId="92" applyNumberFormat="1" applyFont="1" applyFill="1" applyBorder="1" applyAlignment="1">
      <alignment vertical="center"/>
    </xf>
    <xf numFmtId="0" fontId="53" fillId="34" borderId="0" xfId="92" applyFont="1" applyFill="1" applyAlignment="1">
      <alignment vertical="center"/>
    </xf>
    <xf numFmtId="49" fontId="51" fillId="34" borderId="34" xfId="92" applyNumberFormat="1" applyFont="1" applyFill="1" applyBorder="1" applyAlignment="1">
      <alignment horizontal="left" vertical="center"/>
    </xf>
    <xf numFmtId="199" fontId="51" fillId="34" borderId="34" xfId="92" applyNumberFormat="1" applyFont="1" applyFill="1" applyBorder="1" applyAlignment="1">
      <alignment horizontal="left" vertical="center"/>
    </xf>
    <xf numFmtId="197" fontId="51" fillId="34" borderId="0" xfId="92" applyNumberFormat="1" applyFont="1" applyFill="1" applyAlignment="1">
      <alignment vertical="center"/>
    </xf>
    <xf numFmtId="199" fontId="51" fillId="34" borderId="0" xfId="92" applyNumberFormat="1" applyFont="1" applyFill="1" applyBorder="1" applyAlignment="1">
      <alignment vertical="center"/>
    </xf>
    <xf numFmtId="0" fontId="52" fillId="34" borderId="0" xfId="92" quotePrefix="1" applyFont="1" applyFill="1" applyAlignment="1">
      <alignment vertical="center"/>
    </xf>
    <xf numFmtId="0" fontId="51" fillId="34" borderId="16" xfId="92" applyFont="1" applyFill="1" applyBorder="1" applyAlignment="1">
      <alignment horizontal="center" vertical="center" wrapText="1"/>
    </xf>
    <xf numFmtId="0" fontId="50" fillId="34" borderId="21" xfId="92" applyFont="1" applyFill="1" applyBorder="1" applyAlignment="1">
      <alignment horizontal="center" vertical="center"/>
    </xf>
    <xf numFmtId="199" fontId="51" fillId="34" borderId="21" xfId="92" applyNumberFormat="1" applyFont="1" applyFill="1" applyBorder="1" applyAlignment="1">
      <alignment horizontal="center" vertical="center" wrapText="1"/>
    </xf>
    <xf numFmtId="197" fontId="51" fillId="34" borderId="21" xfId="92" applyNumberFormat="1" applyFont="1" applyFill="1" applyBorder="1" applyAlignment="1">
      <alignment horizontal="center" vertical="center" wrapText="1"/>
    </xf>
    <xf numFmtId="0" fontId="51" fillId="34" borderId="0" xfId="92" applyNumberFormat="1" applyFont="1" applyFill="1" applyBorder="1" applyAlignment="1">
      <alignment vertical="center"/>
    </xf>
    <xf numFmtId="197" fontId="50" fillId="34" borderId="32" xfId="92" applyNumberFormat="1" applyFont="1" applyFill="1" applyBorder="1" applyAlignment="1">
      <alignment horizontal="center" vertical="center"/>
    </xf>
    <xf numFmtId="197" fontId="51" fillId="34" borderId="32" xfId="92" applyNumberFormat="1" applyFont="1" applyFill="1" applyBorder="1" applyAlignment="1">
      <alignment horizontal="center" vertical="center"/>
    </xf>
    <xf numFmtId="0" fontId="51" fillId="0" borderId="0" xfId="92" applyNumberFormat="1" applyFont="1" applyFill="1" applyBorder="1" applyAlignment="1">
      <alignment vertical="center"/>
    </xf>
    <xf numFmtId="0" fontId="53" fillId="0" borderId="33" xfId="92" applyFont="1" applyFill="1" applyBorder="1" applyAlignment="1">
      <alignment vertical="center"/>
    </xf>
    <xf numFmtId="197" fontId="24" fillId="0" borderId="36" xfId="92" applyNumberFormat="1" applyFont="1" applyFill="1" applyBorder="1" applyAlignment="1">
      <alignment horizontal="center" vertical="center"/>
    </xf>
    <xf numFmtId="199" fontId="24" fillId="0" borderId="36" xfId="92" applyNumberFormat="1" applyFont="1" applyFill="1" applyBorder="1" applyAlignment="1">
      <alignment horizontal="center" vertical="center"/>
    </xf>
    <xf numFmtId="0" fontId="24" fillId="34" borderId="0" xfId="92" applyFont="1" applyFill="1" applyBorder="1" applyAlignment="1" applyProtection="1">
      <alignment vertical="center" wrapText="1"/>
      <protection locked="0"/>
    </xf>
    <xf numFmtId="0" fontId="50" fillId="34" borderId="0" xfId="92" applyFont="1" applyFill="1" applyBorder="1" applyAlignment="1" applyProtection="1">
      <alignment horizontal="center" vertical="center" wrapText="1"/>
      <protection locked="0"/>
    </xf>
    <xf numFmtId="49" fontId="50" fillId="34" borderId="0" xfId="92" applyNumberFormat="1" applyFont="1" applyFill="1" applyBorder="1" applyAlignment="1" applyProtection="1">
      <alignment vertical="center" wrapText="1"/>
      <protection locked="0"/>
    </xf>
    <xf numFmtId="0" fontId="24" fillId="34" borderId="34" xfId="92" applyFont="1" applyFill="1" applyBorder="1" applyAlignment="1">
      <alignment horizontal="left" vertical="center"/>
    </xf>
    <xf numFmtId="0" fontId="53" fillId="34" borderId="0" xfId="92" applyFont="1" applyFill="1" applyBorder="1" applyAlignment="1">
      <alignment vertical="center"/>
    </xf>
    <xf numFmtId="0" fontId="51" fillId="34" borderId="0" xfId="92" applyFont="1" applyFill="1" applyBorder="1" applyAlignment="1">
      <alignment vertical="center"/>
    </xf>
    <xf numFmtId="0" fontId="50" fillId="34" borderId="16" xfId="92" applyFont="1" applyFill="1" applyBorder="1" applyAlignment="1">
      <alignment horizontal="left" vertical="center"/>
    </xf>
    <xf numFmtId="0" fontId="50" fillId="34" borderId="29" xfId="92" applyFont="1" applyFill="1" applyBorder="1" applyAlignment="1">
      <alignment horizontal="left" vertical="center"/>
    </xf>
    <xf numFmtId="0" fontId="50" fillId="34" borderId="81" xfId="92" applyFont="1" applyFill="1" applyBorder="1" applyAlignment="1">
      <alignment horizontal="center" vertical="center"/>
    </xf>
    <xf numFmtId="0" fontId="50" fillId="34" borderId="16" xfId="92" applyFont="1" applyFill="1" applyBorder="1" applyAlignment="1">
      <alignment horizontal="center" vertical="center"/>
    </xf>
    <xf numFmtId="0" fontId="51" fillId="34" borderId="16" xfId="92" applyFont="1" applyFill="1" applyBorder="1" applyAlignment="1">
      <alignment horizontal="center" vertical="center"/>
    </xf>
    <xf numFmtId="0" fontId="51" fillId="34" borderId="89" xfId="92" applyFont="1" applyFill="1" applyBorder="1" applyAlignment="1">
      <alignment horizontal="center" vertical="center"/>
    </xf>
    <xf numFmtId="0" fontId="51" fillId="34" borderId="90" xfId="92" applyFont="1" applyFill="1" applyBorder="1" applyAlignment="1">
      <alignment horizontal="center" vertical="center"/>
    </xf>
    <xf numFmtId="0" fontId="50" fillId="34" borderId="80" xfId="92" applyFont="1" applyFill="1" applyBorder="1" applyAlignment="1">
      <alignment horizontal="left" vertical="center"/>
    </xf>
    <xf numFmtId="197" fontId="50" fillId="34" borderId="0" xfId="92" applyNumberFormat="1" applyFont="1" applyFill="1" applyBorder="1" applyAlignment="1">
      <alignment horizontal="center" vertical="center"/>
    </xf>
    <xf numFmtId="197" fontId="50" fillId="34" borderId="76" xfId="92" applyNumberFormat="1" applyFont="1" applyFill="1" applyBorder="1" applyAlignment="1">
      <alignment horizontal="center" vertical="center"/>
    </xf>
    <xf numFmtId="196" fontId="50" fillId="34" borderId="0" xfId="92" applyNumberFormat="1" applyFont="1" applyFill="1" applyBorder="1" applyAlignment="1">
      <alignment horizontal="right" vertical="center"/>
    </xf>
    <xf numFmtId="196" fontId="50" fillId="34" borderId="76" xfId="92" applyNumberFormat="1" applyFont="1" applyFill="1" applyBorder="1" applyAlignment="1">
      <alignment horizontal="right" vertical="center"/>
    </xf>
    <xf numFmtId="0" fontId="50" fillId="34" borderId="27" xfId="92" applyFont="1" applyFill="1" applyBorder="1" applyAlignment="1">
      <alignment horizontal="left" vertical="center"/>
    </xf>
    <xf numFmtId="197" fontId="50" fillId="34" borderId="78" xfId="92" applyNumberFormat="1" applyFont="1" applyFill="1" applyBorder="1" applyAlignment="1">
      <alignment horizontal="center" vertical="center"/>
    </xf>
    <xf numFmtId="196" fontId="50" fillId="34" borderId="78" xfId="92" applyNumberFormat="1" applyFont="1" applyFill="1" applyBorder="1" applyAlignment="1">
      <alignment horizontal="right" vertical="center"/>
    </xf>
    <xf numFmtId="200" fontId="50" fillId="34" borderId="0" xfId="92" applyNumberFormat="1" applyFont="1" applyFill="1" applyBorder="1" applyAlignment="1">
      <alignment horizontal="center" vertical="center"/>
    </xf>
    <xf numFmtId="200" fontId="50" fillId="34" borderId="78" xfId="92" applyNumberFormat="1" applyFont="1" applyFill="1" applyBorder="1" applyAlignment="1">
      <alignment horizontal="center" vertical="center"/>
    </xf>
    <xf numFmtId="200" fontId="50" fillId="34" borderId="88" xfId="92" applyNumberFormat="1" applyFont="1" applyFill="1" applyBorder="1" applyAlignment="1">
      <alignment horizontal="center" vertical="center"/>
    </xf>
    <xf numFmtId="196" fontId="50" fillId="34" borderId="88" xfId="92" applyNumberFormat="1" applyFont="1" applyFill="1" applyBorder="1" applyAlignment="1">
      <alignment horizontal="right" vertical="center"/>
    </xf>
    <xf numFmtId="200" fontId="50" fillId="34" borderId="79" xfId="92" applyNumberFormat="1" applyFont="1" applyFill="1" applyBorder="1" applyAlignment="1">
      <alignment horizontal="center" vertical="center"/>
    </xf>
    <xf numFmtId="196" fontId="50" fillId="34" borderId="82" xfId="92" applyNumberFormat="1" applyFont="1" applyFill="1" applyBorder="1" applyAlignment="1">
      <alignment horizontal="right" vertical="center"/>
    </xf>
    <xf numFmtId="0" fontId="50" fillId="34" borderId="33" xfId="92" applyFont="1" applyFill="1" applyBorder="1" applyAlignment="1">
      <alignment horizontal="left" vertical="center"/>
    </xf>
    <xf numFmtId="0" fontId="24" fillId="34" borderId="20" xfId="92" applyFont="1" applyFill="1" applyBorder="1" applyAlignment="1">
      <alignment horizontal="left" vertical="center"/>
    </xf>
    <xf numFmtId="49" fontId="50" fillId="34" borderId="91" xfId="92" applyNumberFormat="1" applyFont="1" applyFill="1" applyBorder="1" applyAlignment="1" applyProtection="1">
      <alignment vertical="center" wrapText="1"/>
      <protection locked="0"/>
    </xf>
    <xf numFmtId="200" fontId="50" fillId="34" borderId="83" xfId="92" applyNumberFormat="1" applyFont="1" applyFill="1" applyBorder="1" applyAlignment="1">
      <alignment horizontal="center" vertical="center"/>
    </xf>
    <xf numFmtId="49" fontId="90" fillId="34" borderId="0" xfId="92" applyNumberFormat="1" applyFont="1" applyFill="1" applyBorder="1" applyAlignment="1" applyProtection="1">
      <alignment vertical="center" wrapText="1"/>
      <protection locked="0"/>
    </xf>
    <xf numFmtId="3" fontId="50" fillId="34" borderId="37" xfId="92" applyNumberFormat="1" applyFont="1" applyFill="1" applyBorder="1" applyAlignment="1">
      <alignment horizontal="center" vertical="center"/>
    </xf>
    <xf numFmtId="178" fontId="50" fillId="34" borderId="38" xfId="92" applyNumberFormat="1" applyFont="1" applyFill="1" applyBorder="1" applyAlignment="1">
      <alignment horizontal="center" vertical="center"/>
    </xf>
    <xf numFmtId="174" fontId="50" fillId="34" borderId="38" xfId="92" applyNumberFormat="1" applyFont="1" applyFill="1" applyBorder="1" applyAlignment="1">
      <alignment horizontal="center" vertical="center"/>
    </xf>
    <xf numFmtId="200" fontId="50" fillId="34" borderId="82" xfId="92" applyNumberFormat="1" applyFont="1" applyFill="1" applyBorder="1" applyAlignment="1">
      <alignment horizontal="center" vertical="center"/>
    </xf>
    <xf numFmtId="0" fontId="24" fillId="34" borderId="33" xfId="92" applyFont="1" applyFill="1" applyBorder="1" applyAlignment="1">
      <alignment horizontal="left" vertical="center"/>
    </xf>
    <xf numFmtId="0" fontId="50" fillId="34" borderId="34" xfId="92" applyFont="1" applyFill="1" applyBorder="1" applyAlignment="1">
      <alignment vertical="center"/>
    </xf>
    <xf numFmtId="174" fontId="50" fillId="34" borderId="39" xfId="92" applyNumberFormat="1" applyFont="1" applyFill="1" applyBorder="1" applyAlignment="1">
      <alignment horizontal="center" vertical="center"/>
    </xf>
    <xf numFmtId="0" fontId="51" fillId="34" borderId="77" xfId="92" applyFont="1" applyFill="1" applyBorder="1" applyAlignment="1">
      <alignment horizontal="left" vertical="center"/>
    </xf>
    <xf numFmtId="0" fontId="51" fillId="34" borderId="79" xfId="92" applyFont="1" applyFill="1" applyBorder="1" applyAlignment="1">
      <alignment horizontal="left" vertical="center"/>
    </xf>
    <xf numFmtId="2" fontId="56" fillId="34" borderId="0" xfId="92" applyNumberFormat="1" applyFont="1" applyFill="1" applyAlignment="1" applyProtection="1">
      <alignment vertical="center"/>
      <protection locked="0"/>
    </xf>
    <xf numFmtId="0" fontId="51" fillId="34" borderId="84" xfId="92" applyFont="1" applyFill="1" applyBorder="1" applyAlignment="1">
      <alignment horizontal="left" vertical="center"/>
    </xf>
    <xf numFmtId="0" fontId="53" fillId="34" borderId="33" xfId="92" applyFont="1" applyFill="1" applyBorder="1" applyAlignment="1">
      <alignment horizontal="left" vertical="center"/>
    </xf>
    <xf numFmtId="197" fontId="24" fillId="34" borderId="0" xfId="92" applyNumberFormat="1" applyFont="1" applyFill="1" applyBorder="1" applyAlignment="1">
      <alignment horizontal="center" vertical="center"/>
    </xf>
    <xf numFmtId="199" fontId="24" fillId="34" borderId="0" xfId="92" applyNumberFormat="1" applyFont="1" applyFill="1" applyBorder="1" applyAlignment="1">
      <alignment horizontal="center" vertical="center"/>
    </xf>
    <xf numFmtId="0" fontId="51" fillId="34" borderId="93" xfId="92" applyFont="1" applyFill="1" applyBorder="1" applyAlignment="1">
      <alignment horizontal="left" vertical="center"/>
    </xf>
    <xf numFmtId="0" fontId="53" fillId="34" borderId="0" xfId="92" applyFont="1" applyFill="1" applyBorder="1" applyAlignment="1">
      <alignment horizontal="left" vertical="center"/>
    </xf>
    <xf numFmtId="200" fontId="61" fillId="34" borderId="0" xfId="92" applyNumberFormat="1" applyFont="1" applyFill="1" applyBorder="1" applyAlignment="1">
      <alignment vertical="center"/>
    </xf>
    <xf numFmtId="0" fontId="52" fillId="0" borderId="0" xfId="92" applyFont="1" applyFill="1" applyAlignment="1">
      <alignment horizontal="left" vertical="center"/>
    </xf>
    <xf numFmtId="174" fontId="50" fillId="0" borderId="26" xfId="92" applyNumberFormat="1" applyFont="1" applyFill="1" applyBorder="1" applyAlignment="1">
      <alignment horizontal="center" vertical="center"/>
    </xf>
    <xf numFmtId="174" fontId="50" fillId="34" borderId="26" xfId="92" applyNumberFormat="1" applyFont="1" applyFill="1" applyBorder="1" applyAlignment="1">
      <alignment horizontal="center" vertical="center"/>
    </xf>
    <xf numFmtId="0" fontId="50" fillId="0" borderId="20" xfId="92" applyFont="1" applyFill="1" applyBorder="1" applyAlignment="1">
      <alignment horizontal="left" vertical="center"/>
    </xf>
    <xf numFmtId="0" fontId="50" fillId="0" borderId="36" xfId="92" applyFont="1" applyFill="1" applyBorder="1" applyAlignment="1">
      <alignment horizontal="left" vertical="center"/>
    </xf>
    <xf numFmtId="0" fontId="50" fillId="0" borderId="19" xfId="92" applyFont="1" applyFill="1" applyBorder="1" applyAlignment="1">
      <alignment horizontal="center" vertical="center"/>
    </xf>
    <xf numFmtId="0" fontId="50" fillId="0" borderId="19" xfId="92" applyFont="1" applyFill="1" applyBorder="1" applyAlignment="1">
      <alignment horizontal="left" vertical="center"/>
    </xf>
    <xf numFmtId="0" fontId="50" fillId="0" borderId="27" xfId="92" applyFont="1" applyFill="1" applyBorder="1" applyAlignment="1">
      <alignment horizontal="left" vertical="center"/>
    </xf>
    <xf numFmtId="0" fontId="60" fillId="0" borderId="0" xfId="92" applyFont="1" applyFill="1" applyAlignment="1">
      <alignment horizontal="left" vertical="center"/>
    </xf>
    <xf numFmtId="0" fontId="50" fillId="0" borderId="21" xfId="92" applyFont="1" applyFill="1" applyBorder="1" applyAlignment="1">
      <alignment horizontal="center" vertical="center" wrapText="1"/>
    </xf>
    <xf numFmtId="199" fontId="50" fillId="0" borderId="40" xfId="92" applyNumberFormat="1" applyFont="1" applyFill="1" applyBorder="1" applyAlignment="1">
      <alignment horizontal="right" vertical="center"/>
    </xf>
    <xf numFmtId="199" fontId="50" fillId="0" borderId="32" xfId="92" applyNumberFormat="1" applyFont="1" applyFill="1" applyBorder="1" applyAlignment="1">
      <alignment horizontal="right" vertical="center"/>
    </xf>
    <xf numFmtId="0" fontId="54" fillId="0" borderId="0" xfId="92" applyFont="1" applyFill="1" applyBorder="1" applyAlignment="1">
      <alignment vertical="center"/>
    </xf>
    <xf numFmtId="0" fontId="50" fillId="34" borderId="16" xfId="92" applyFont="1" applyFill="1" applyBorder="1" applyAlignment="1">
      <alignment horizontal="center" vertical="center" wrapText="1"/>
    </xf>
    <xf numFmtId="0" fontId="50" fillId="34" borderId="21" xfId="92" applyFont="1" applyFill="1" applyBorder="1" applyAlignment="1">
      <alignment horizontal="center" vertical="center" wrapText="1"/>
    </xf>
    <xf numFmtId="0" fontId="50" fillId="34" borderId="17" xfId="92" applyFont="1" applyFill="1" applyBorder="1" applyAlignment="1">
      <alignment horizontal="center" vertical="center" wrapText="1"/>
    </xf>
    <xf numFmtId="0" fontId="93" fillId="34" borderId="0" xfId="92" applyFont="1" applyFill="1" applyBorder="1" applyAlignment="1">
      <alignment horizontal="left" vertical="center"/>
    </xf>
    <xf numFmtId="0" fontId="50" fillId="34" borderId="47" xfId="92" applyFont="1" applyFill="1" applyBorder="1" applyAlignment="1">
      <alignment horizontal="left" vertical="center"/>
    </xf>
    <xf numFmtId="14" fontId="50" fillId="0" borderId="0" xfId="92" applyNumberFormat="1" applyFont="1" applyFill="1" applyAlignment="1">
      <alignment vertical="center"/>
    </xf>
    <xf numFmtId="0" fontId="62" fillId="0" borderId="0" xfId="92" applyFont="1" applyFill="1" applyBorder="1" applyAlignment="1">
      <alignment vertical="center"/>
    </xf>
    <xf numFmtId="235" fontId="50" fillId="34" borderId="31" xfId="92" applyNumberFormat="1" applyFont="1" applyFill="1" applyBorder="1" applyAlignment="1">
      <alignment horizontal="left" vertical="center"/>
    </xf>
    <xf numFmtId="0" fontId="50" fillId="34" borderId="0" xfId="92" applyFont="1" applyFill="1" applyBorder="1" applyAlignment="1">
      <alignment horizontal="center" vertical="center"/>
    </xf>
    <xf numFmtId="235" fontId="50" fillId="34" borderId="0" xfId="92" applyNumberFormat="1" applyFont="1" applyFill="1" applyBorder="1" applyAlignment="1">
      <alignment horizontal="left" vertical="center"/>
    </xf>
    <xf numFmtId="236" fontId="50" fillId="34" borderId="0" xfId="92" applyNumberFormat="1" applyFont="1" applyFill="1" applyBorder="1" applyAlignment="1">
      <alignment horizontal="left" vertical="center"/>
    </xf>
    <xf numFmtId="236" fontId="50" fillId="34" borderId="34" xfId="92" applyNumberFormat="1" applyFont="1" applyFill="1" applyBorder="1" applyAlignment="1">
      <alignment horizontal="left" vertical="center"/>
    </xf>
    <xf numFmtId="0" fontId="24" fillId="0" borderId="0" xfId="92" applyFont="1" applyFill="1" applyAlignment="1">
      <alignment vertical="center"/>
    </xf>
    <xf numFmtId="199" fontId="50" fillId="0" borderId="0" xfId="92" applyNumberFormat="1" applyFont="1" applyFill="1" applyAlignment="1">
      <alignment vertical="center"/>
    </xf>
    <xf numFmtId="199" fontId="50" fillId="0" borderId="21" xfId="92" applyNumberFormat="1" applyFont="1" applyFill="1" applyBorder="1" applyAlignment="1">
      <alignment horizontal="center" vertical="center" wrapText="1"/>
    </xf>
    <xf numFmtId="199" fontId="50" fillId="34" borderId="0" xfId="92" applyNumberFormat="1" applyFont="1" applyFill="1" applyAlignment="1">
      <alignment horizontal="right" vertical="center"/>
    </xf>
    <xf numFmtId="0" fontId="24" fillId="0" borderId="33" xfId="92" applyFont="1" applyFill="1" applyBorder="1" applyAlignment="1">
      <alignment vertical="center"/>
    </xf>
    <xf numFmtId="197" fontId="24" fillId="0" borderId="36" xfId="92" applyNumberFormat="1" applyFont="1" applyFill="1" applyBorder="1" applyAlignment="1">
      <alignment horizontal="right" vertical="center"/>
    </xf>
    <xf numFmtId="199" fontId="24" fillId="0" borderId="36" xfId="92" applyNumberFormat="1" applyFont="1" applyFill="1" applyBorder="1" applyAlignment="1">
      <alignment horizontal="right" vertical="center"/>
    </xf>
    <xf numFmtId="199" fontId="24" fillId="34" borderId="33" xfId="92" applyNumberFormat="1" applyFont="1" applyFill="1" applyBorder="1" applyAlignment="1">
      <alignment horizontal="right" vertical="center"/>
    </xf>
    <xf numFmtId="197" fontId="24" fillId="0" borderId="0" xfId="92" applyNumberFormat="1" applyFont="1" applyFill="1" applyBorder="1" applyAlignment="1">
      <alignment horizontal="right" vertical="center"/>
    </xf>
    <xf numFmtId="199" fontId="24" fillId="0" borderId="0" xfId="92" applyNumberFormat="1" applyFont="1" applyFill="1" applyBorder="1" applyAlignment="1">
      <alignment horizontal="right" vertical="center"/>
    </xf>
    <xf numFmtId="199" fontId="24" fillId="34" borderId="0" xfId="92" applyNumberFormat="1" applyFont="1" applyFill="1" applyBorder="1" applyAlignment="1">
      <alignment horizontal="right" vertical="center"/>
    </xf>
    <xf numFmtId="10" fontId="50" fillId="0" borderId="32" xfId="92" applyNumberFormat="1" applyFont="1" applyFill="1" applyBorder="1" applyAlignment="1">
      <alignment horizontal="center" vertical="center"/>
    </xf>
    <xf numFmtId="0" fontId="24" fillId="0" borderId="36" xfId="92" applyFont="1" applyFill="1" applyBorder="1" applyAlignment="1">
      <alignment horizontal="left" vertical="center"/>
    </xf>
    <xf numFmtId="199" fontId="50" fillId="0" borderId="0" xfId="92" applyNumberFormat="1" applyFont="1" applyFill="1" applyAlignment="1">
      <alignment horizontal="right" vertical="center"/>
    </xf>
    <xf numFmtId="253" fontId="50" fillId="0" borderId="32" xfId="92" applyNumberFormat="1" applyFont="1" applyFill="1" applyBorder="1" applyAlignment="1">
      <alignment horizontal="right" vertical="center"/>
    </xf>
    <xf numFmtId="199" fontId="24" fillId="0" borderId="36" xfId="92" applyNumberFormat="1" applyFont="1" applyFill="1" applyBorder="1" applyAlignment="1">
      <alignment vertical="center"/>
    </xf>
    <xf numFmtId="199" fontId="24" fillId="0" borderId="33" xfId="92" applyNumberFormat="1" applyFont="1" applyFill="1" applyBorder="1" applyAlignment="1">
      <alignment vertical="center"/>
    </xf>
    <xf numFmtId="197" fontId="50" fillId="0" borderId="0" xfId="92" applyNumberFormat="1" applyFont="1" applyFill="1" applyAlignment="1">
      <alignment vertical="center"/>
    </xf>
    <xf numFmtId="199" fontId="50" fillId="0" borderId="0" xfId="92" applyNumberFormat="1" applyFont="1" applyFill="1" applyBorder="1" applyAlignment="1">
      <alignment vertical="center"/>
    </xf>
    <xf numFmtId="197" fontId="50" fillId="0" borderId="0" xfId="92" applyNumberFormat="1" applyFont="1" applyFill="1" applyBorder="1" applyAlignment="1">
      <alignment vertical="center"/>
    </xf>
    <xf numFmtId="197" fontId="50" fillId="0" borderId="21" xfId="92" applyNumberFormat="1" applyFont="1" applyFill="1" applyBorder="1" applyAlignment="1">
      <alignment horizontal="center" vertical="center" wrapText="1"/>
    </xf>
    <xf numFmtId="199" fontId="50" fillId="0" borderId="17" xfId="92" applyNumberFormat="1" applyFont="1" applyFill="1" applyBorder="1" applyAlignment="1">
      <alignment horizontal="center" vertical="center" wrapText="1"/>
    </xf>
    <xf numFmtId="0" fontId="54" fillId="0" borderId="0" xfId="92" applyFont="1" applyFill="1" applyAlignment="1">
      <alignment vertical="center"/>
    </xf>
    <xf numFmtId="0" fontId="50" fillId="0" borderId="0" xfId="92" applyFont="1" applyFill="1" applyAlignment="1">
      <alignment horizontal="center" vertical="center"/>
    </xf>
    <xf numFmtId="0" fontId="50" fillId="0" borderId="27" xfId="92" applyFont="1" applyFill="1" applyBorder="1" applyAlignment="1">
      <alignment vertical="center"/>
    </xf>
    <xf numFmtId="197" fontId="24" fillId="0" borderId="19" xfId="92" applyNumberFormat="1" applyFont="1" applyFill="1" applyBorder="1" applyAlignment="1">
      <alignment horizontal="right" vertical="center"/>
    </xf>
    <xf numFmtId="199" fontId="24" fillId="0" borderId="0" xfId="92" applyNumberFormat="1" applyFont="1" applyFill="1" applyBorder="1" applyAlignment="1">
      <alignment vertical="center"/>
    </xf>
    <xf numFmtId="0" fontId="50" fillId="0" borderId="0" xfId="92" applyFont="1" applyFill="1" applyBorder="1" applyAlignment="1"/>
    <xf numFmtId="0" fontId="50" fillId="0" borderId="0" xfId="92" applyFont="1" applyFill="1" applyAlignment="1">
      <alignment vertical="center" wrapText="1"/>
    </xf>
    <xf numFmtId="0" fontId="53" fillId="0" borderId="0" xfId="92" applyFont="1" applyFill="1" applyAlignment="1">
      <alignment vertical="center"/>
    </xf>
    <xf numFmtId="49" fontId="51" fillId="0" borderId="34" xfId="92" applyNumberFormat="1" applyFont="1" applyFill="1" applyBorder="1" applyAlignment="1">
      <alignment horizontal="left" vertical="center"/>
    </xf>
    <xf numFmtId="199" fontId="51" fillId="0" borderId="34" xfId="92" applyNumberFormat="1" applyFont="1" applyFill="1" applyBorder="1" applyAlignment="1">
      <alignment horizontal="left" vertical="center"/>
    </xf>
    <xf numFmtId="197" fontId="51" fillId="0" borderId="0" xfId="92" applyNumberFormat="1" applyFont="1" applyFill="1" applyAlignment="1">
      <alignment vertical="center"/>
    </xf>
    <xf numFmtId="199" fontId="51" fillId="0" borderId="0" xfId="92" applyNumberFormat="1" applyFont="1" applyFill="1" applyBorder="1" applyAlignment="1">
      <alignment vertical="center"/>
    </xf>
    <xf numFmtId="0" fontId="51" fillId="0" borderId="16" xfId="92" applyFont="1" applyFill="1" applyBorder="1" applyAlignment="1">
      <alignment horizontal="center" vertical="center" wrapText="1"/>
    </xf>
    <xf numFmtId="199" fontId="51" fillId="0" borderId="21" xfId="92" applyNumberFormat="1" applyFont="1" applyFill="1" applyBorder="1" applyAlignment="1">
      <alignment horizontal="center" vertical="center" wrapText="1"/>
    </xf>
    <xf numFmtId="197" fontId="51" fillId="0" borderId="21" xfId="92" applyNumberFormat="1" applyFont="1" applyFill="1" applyBorder="1" applyAlignment="1">
      <alignment horizontal="center" vertical="center" wrapText="1"/>
    </xf>
    <xf numFmtId="0" fontId="51" fillId="0" borderId="0" xfId="92" applyFont="1" applyFill="1" applyBorder="1" applyAlignment="1">
      <alignment vertical="center"/>
    </xf>
    <xf numFmtId="199" fontId="51" fillId="0" borderId="32" xfId="92" applyNumberFormat="1" applyFont="1" applyFill="1" applyBorder="1" applyAlignment="1">
      <alignment vertical="center"/>
    </xf>
    <xf numFmtId="197" fontId="51" fillId="0" borderId="32" xfId="92" applyNumberFormat="1" applyFont="1" applyFill="1" applyBorder="1" applyAlignment="1">
      <alignment horizontal="right" vertical="center"/>
    </xf>
    <xf numFmtId="0" fontId="50" fillId="0" borderId="0" xfId="92" applyFont="1" applyAlignment="1">
      <alignment vertical="center"/>
    </xf>
    <xf numFmtId="0" fontId="24" fillId="0" borderId="0" xfId="92" applyFont="1" applyAlignment="1">
      <alignment vertical="center"/>
    </xf>
    <xf numFmtId="0" fontId="50" fillId="0" borderId="77" xfId="92" applyFont="1" applyBorder="1" applyAlignment="1">
      <alignment vertical="center"/>
    </xf>
    <xf numFmtId="0" fontId="58" fillId="0" borderId="0" xfId="92" applyFont="1" applyAlignment="1">
      <alignment vertical="center"/>
    </xf>
    <xf numFmtId="0" fontId="50" fillId="0" borderId="0" xfId="92" applyFont="1" applyBorder="1" applyAlignment="1">
      <alignment vertical="center"/>
    </xf>
    <xf numFmtId="0" fontId="24" fillId="0" borderId="0" xfId="92" applyFont="1" applyBorder="1" applyAlignment="1">
      <alignment vertical="center"/>
    </xf>
    <xf numFmtId="0" fontId="0" fillId="0" borderId="0" xfId="92" applyFont="1" applyBorder="1" applyAlignment="1">
      <alignment vertical="center"/>
    </xf>
    <xf numFmtId="0" fontId="0" fillId="34" borderId="25" xfId="92" applyFont="1" applyFill="1" applyBorder="1" applyAlignment="1">
      <alignment vertical="center"/>
    </xf>
    <xf numFmtId="0" fontId="0" fillId="34" borderId="27" xfId="92" applyFont="1" applyFill="1" applyBorder="1" applyAlignment="1">
      <alignment vertical="center"/>
    </xf>
    <xf numFmtId="0" fontId="50" fillId="34" borderId="27" xfId="92" applyFont="1" applyFill="1" applyBorder="1" applyAlignment="1">
      <alignment vertical="center"/>
    </xf>
    <xf numFmtId="0" fontId="50" fillId="0" borderId="0" xfId="92" applyFont="1" applyBorder="1" applyAlignment="1">
      <alignment horizontal="left" vertical="center" wrapText="1"/>
    </xf>
    <xf numFmtId="0" fontId="48" fillId="34" borderId="30" xfId="92" applyFont="1" applyFill="1" applyBorder="1" applyAlignment="1">
      <alignment vertical="center"/>
    </xf>
    <xf numFmtId="0" fontId="55" fillId="0" borderId="0" xfId="92" applyFont="1" applyFill="1" applyBorder="1" applyAlignment="1">
      <alignment horizontal="right" vertical="center"/>
    </xf>
    <xf numFmtId="0" fontId="57" fillId="0" borderId="0" xfId="92" applyFont="1" applyFill="1" applyBorder="1" applyAlignment="1">
      <alignment horizontal="right" vertical="center"/>
    </xf>
    <xf numFmtId="0" fontId="52" fillId="0" borderId="0" xfId="92" applyFont="1" applyFill="1" applyBorder="1" applyAlignment="1">
      <alignment horizontal="left" vertical="center"/>
    </xf>
    <xf numFmtId="0" fontId="53" fillId="0" borderId="0" xfId="92" applyFont="1" applyFill="1" applyBorder="1" applyAlignment="1">
      <alignment horizontal="left" vertical="center"/>
    </xf>
    <xf numFmtId="194" fontId="50" fillId="0" borderId="0" xfId="92" applyNumberFormat="1" applyFont="1" applyFill="1" applyBorder="1" applyAlignment="1">
      <alignment vertical="center"/>
    </xf>
    <xf numFmtId="49" fontId="50" fillId="0" borderId="32" xfId="92" applyNumberFormat="1" applyFont="1" applyFill="1" applyBorder="1" applyAlignment="1">
      <alignment horizontal="center" vertical="center" wrapText="1"/>
    </xf>
    <xf numFmtId="194" fontId="50" fillId="0" borderId="32" xfId="92" applyNumberFormat="1" applyFont="1" applyFill="1" applyBorder="1" applyAlignment="1">
      <alignment horizontal="center" vertical="center" wrapText="1"/>
    </xf>
    <xf numFmtId="194" fontId="50" fillId="0" borderId="19" xfId="92" applyNumberFormat="1" applyFont="1" applyFill="1" applyBorder="1" applyAlignment="1">
      <alignment horizontal="center" vertical="center" wrapText="1"/>
    </xf>
    <xf numFmtId="0" fontId="50" fillId="0" borderId="28" xfId="92" applyFont="1" applyFill="1" applyBorder="1" applyAlignment="1">
      <alignment vertical="center"/>
    </xf>
    <xf numFmtId="14" fontId="50" fillId="0" borderId="0" xfId="92" applyNumberFormat="1" applyFont="1" applyFill="1" applyBorder="1" applyAlignment="1">
      <alignment vertical="center"/>
    </xf>
    <xf numFmtId="0" fontId="24" fillId="0" borderId="18" xfId="92" applyFont="1" applyFill="1" applyBorder="1" applyAlignment="1">
      <alignment vertical="center" wrapText="1"/>
    </xf>
    <xf numFmtId="0" fontId="24" fillId="0" borderId="21" xfId="92" applyFont="1" applyFill="1" applyBorder="1" applyAlignment="1">
      <alignment horizontal="center" vertical="center"/>
    </xf>
    <xf numFmtId="0" fontId="24" fillId="0" borderId="21" xfId="92" applyFont="1" applyFill="1" applyBorder="1" applyAlignment="1">
      <alignment horizontal="center" vertical="center" wrapText="1"/>
    </xf>
    <xf numFmtId="0" fontId="24" fillId="0" borderId="16" xfId="92" applyFont="1" applyFill="1" applyBorder="1" applyAlignment="1">
      <alignment horizontal="center" vertical="center" wrapText="1"/>
    </xf>
    <xf numFmtId="0" fontId="24" fillId="0" borderId="27" xfId="92" applyFont="1" applyFill="1" applyBorder="1" applyAlignment="1">
      <alignment vertical="center" wrapText="1"/>
    </xf>
    <xf numFmtId="0" fontId="24" fillId="0" borderId="35" xfId="92" applyFont="1" applyFill="1" applyBorder="1" applyAlignment="1">
      <alignment horizontal="center" vertical="center" wrapText="1"/>
    </xf>
    <xf numFmtId="0" fontId="24" fillId="0" borderId="25" xfId="92" applyFont="1" applyFill="1" applyBorder="1" applyAlignment="1">
      <alignment horizontal="center" vertical="center" wrapText="1"/>
    </xf>
    <xf numFmtId="0" fontId="50" fillId="0" borderId="32" xfId="92" applyFont="1" applyFill="1" applyBorder="1" applyAlignment="1">
      <alignment horizontal="left" vertical="center"/>
    </xf>
    <xf numFmtId="0" fontId="50" fillId="0" borderId="32" xfId="92" applyFont="1" applyFill="1" applyBorder="1" applyAlignment="1">
      <alignment vertical="center"/>
    </xf>
    <xf numFmtId="0" fontId="24" fillId="0" borderId="40" xfId="92" applyFont="1" applyFill="1" applyBorder="1" applyAlignment="1">
      <alignment vertical="center" wrapText="1"/>
    </xf>
    <xf numFmtId="0" fontId="24" fillId="0" borderId="27" xfId="92" applyFont="1" applyFill="1" applyBorder="1" applyAlignment="1">
      <alignment vertical="center"/>
    </xf>
    <xf numFmtId="0" fontId="50" fillId="0" borderId="26" xfId="92" applyFont="1" applyFill="1" applyBorder="1" applyAlignment="1">
      <alignment vertical="center"/>
    </xf>
    <xf numFmtId="198" fontId="50" fillId="0" borderId="32" xfId="92" applyNumberFormat="1" applyFont="1" applyFill="1" applyBorder="1" applyAlignment="1">
      <alignment vertical="center"/>
    </xf>
    <xf numFmtId="198" fontId="50" fillId="0" borderId="0" xfId="92" applyNumberFormat="1" applyFont="1" applyFill="1" applyBorder="1" applyAlignment="1">
      <alignment vertical="center"/>
    </xf>
    <xf numFmtId="0" fontId="50" fillId="0" borderId="26" xfId="92" applyFont="1" applyFill="1" applyBorder="1" applyAlignment="1">
      <alignment horizontal="center" vertical="center"/>
    </xf>
    <xf numFmtId="0" fontId="50" fillId="0" borderId="27" xfId="92" applyFont="1" applyFill="1" applyBorder="1" applyAlignment="1">
      <alignment horizontal="center" vertical="center"/>
    </xf>
    <xf numFmtId="0" fontId="50" fillId="0" borderId="32" xfId="92" applyFont="1" applyFill="1" applyBorder="1" applyAlignment="1">
      <alignment horizontal="center" vertical="center"/>
    </xf>
    <xf numFmtId="198" fontId="50" fillId="0" borderId="32" xfId="92" quotePrefix="1" applyNumberFormat="1" applyFont="1" applyFill="1" applyBorder="1" applyAlignment="1">
      <alignment horizontal="center" vertical="center"/>
    </xf>
    <xf numFmtId="198" fontId="50" fillId="0" borderId="0" xfId="92" quotePrefix="1" applyNumberFormat="1" applyFont="1" applyFill="1" applyBorder="1" applyAlignment="1">
      <alignment horizontal="center" vertical="center"/>
    </xf>
    <xf numFmtId="0" fontId="50" fillId="0" borderId="24" xfId="92" applyFont="1" applyFill="1" applyBorder="1" applyAlignment="1">
      <alignment vertical="center"/>
    </xf>
    <xf numFmtId="0" fontId="50" fillId="0" borderId="23" xfId="92" applyFont="1" applyFill="1" applyBorder="1" applyAlignment="1">
      <alignment vertical="center"/>
    </xf>
    <xf numFmtId="194" fontId="50" fillId="0" borderId="22" xfId="92" applyNumberFormat="1" applyFont="1" applyFill="1" applyBorder="1" applyAlignment="1">
      <alignment vertical="center"/>
    </xf>
    <xf numFmtId="194" fontId="50" fillId="0" borderId="30" xfId="92" applyNumberFormat="1" applyFont="1" applyFill="1" applyBorder="1" applyAlignment="1">
      <alignment vertical="center"/>
    </xf>
    <xf numFmtId="0" fontId="50" fillId="0" borderId="20" xfId="92" applyFont="1" applyFill="1" applyBorder="1" applyAlignment="1">
      <alignment vertical="center"/>
    </xf>
    <xf numFmtId="0" fontId="50" fillId="0" borderId="19" xfId="92" applyFont="1" applyFill="1" applyBorder="1" applyAlignment="1">
      <alignment vertical="center"/>
    </xf>
    <xf numFmtId="0" fontId="50" fillId="0" borderId="33" xfId="92" applyFont="1" applyFill="1" applyBorder="1" applyAlignment="1">
      <alignment vertical="center"/>
    </xf>
    <xf numFmtId="0" fontId="50" fillId="0" borderId="36" xfId="92" applyFont="1" applyFill="1" applyBorder="1" applyAlignment="1">
      <alignment vertical="center"/>
    </xf>
    <xf numFmtId="194" fontId="50" fillId="0" borderId="36" xfId="92" applyNumberFormat="1" applyFont="1" applyFill="1" applyBorder="1" applyAlignment="1">
      <alignment vertical="center"/>
    </xf>
    <xf numFmtId="194" fontId="50" fillId="0" borderId="33" xfId="92" applyNumberFormat="1" applyFont="1" applyFill="1" applyBorder="1" applyAlignment="1">
      <alignment vertical="center"/>
    </xf>
    <xf numFmtId="0" fontId="24" fillId="0" borderId="34" xfId="92" applyFont="1" applyFill="1" applyBorder="1" applyAlignment="1">
      <alignment horizontal="left" vertical="center" wrapText="1"/>
    </xf>
    <xf numFmtId="0" fontId="55" fillId="0" borderId="34" xfId="92" applyFont="1" applyFill="1" applyBorder="1" applyAlignment="1">
      <alignment horizontal="right" vertical="center"/>
    </xf>
    <xf numFmtId="0" fontId="50" fillId="0" borderId="26" xfId="92" applyFont="1" applyFill="1" applyBorder="1" applyAlignment="1">
      <alignment vertical="center" wrapText="1"/>
    </xf>
    <xf numFmtId="0" fontId="11" fillId="0" borderId="0" xfId="92" applyFont="1" applyFill="1" applyAlignment="1">
      <alignment vertical="center"/>
    </xf>
    <xf numFmtId="0" fontId="50" fillId="34" borderId="0" xfId="92" applyFont="1" applyFill="1" applyBorder="1" applyAlignment="1">
      <alignment vertical="center" wrapText="1"/>
    </xf>
    <xf numFmtId="0" fontId="11" fillId="34" borderId="0" xfId="92" applyFont="1" applyFill="1" applyAlignment="1">
      <alignment vertical="center"/>
    </xf>
    <xf numFmtId="0" fontId="0" fillId="0" borderId="0" xfId="92" applyFont="1" applyAlignment="1">
      <alignment vertical="center"/>
    </xf>
    <xf numFmtId="49" fontId="24" fillId="34" borderId="0" xfId="92" applyNumberFormat="1" applyFont="1" applyFill="1" applyBorder="1" applyAlignment="1">
      <alignment vertical="center"/>
    </xf>
    <xf numFmtId="176" fontId="50" fillId="34" borderId="32" xfId="29" applyFont="1" applyFill="1" applyBorder="1" applyAlignment="1">
      <alignment horizontal="center" vertical="center"/>
    </xf>
    <xf numFmtId="176" fontId="50" fillId="34" borderId="26" xfId="29" applyFont="1" applyFill="1" applyBorder="1" applyAlignment="1">
      <alignment horizontal="center" vertical="center"/>
    </xf>
    <xf numFmtId="0" fontId="0" fillId="0" borderId="0" xfId="0"/>
    <xf numFmtId="0" fontId="0" fillId="30" borderId="0" xfId="0" applyFill="1"/>
    <xf numFmtId="14" fontId="0" fillId="73" borderId="0" xfId="0" applyNumberFormat="1" applyFill="1"/>
    <xf numFmtId="0" fontId="58" fillId="73" borderId="0" xfId="0" applyFont="1" applyFill="1" applyAlignment="1">
      <alignment horizontal="center"/>
    </xf>
    <xf numFmtId="0" fontId="0" fillId="73" borderId="0" xfId="0" applyFill="1"/>
    <xf numFmtId="176" fontId="0" fillId="73" borderId="0" xfId="29" applyFont="1" applyFill="1"/>
    <xf numFmtId="8" fontId="0" fillId="73" borderId="0" xfId="0" applyNumberFormat="1" applyFill="1"/>
    <xf numFmtId="8" fontId="0" fillId="0" borderId="0" xfId="0" applyNumberFormat="1"/>
    <xf numFmtId="10" fontId="94" fillId="0" borderId="0" xfId="73" applyNumberFormat="1" applyFont="1"/>
    <xf numFmtId="0" fontId="95" fillId="30" borderId="0" xfId="0" applyFont="1" applyFill="1"/>
    <xf numFmtId="0" fontId="96" fillId="30" borderId="0" xfId="0" applyFont="1" applyFill="1"/>
    <xf numFmtId="0" fontId="0" fillId="30" borderId="0" xfId="0" applyFill="1" applyAlignment="1">
      <alignment horizontal="left"/>
    </xf>
    <xf numFmtId="0" fontId="0" fillId="30" borderId="0" xfId="0" applyNumberFormat="1" applyFill="1"/>
    <xf numFmtId="0" fontId="0" fillId="30" borderId="0" xfId="0" applyFill="1" applyAlignment="1">
      <alignment horizontal="left" indent="1"/>
    </xf>
    <xf numFmtId="0" fontId="0" fillId="30" borderId="0" xfId="0" applyFill="1" applyAlignment="1">
      <alignment horizontal="left" indent="2"/>
    </xf>
    <xf numFmtId="0" fontId="0" fillId="30" borderId="0" xfId="0" applyFill="1" applyAlignment="1">
      <alignment horizontal="left" indent="3"/>
    </xf>
    <xf numFmtId="259" fontId="0" fillId="30" borderId="0" xfId="0" applyNumberFormat="1" applyFill="1"/>
    <xf numFmtId="0" fontId="11" fillId="30" borderId="0" xfId="0" applyFont="1" applyFill="1"/>
    <xf numFmtId="176" fontId="58" fillId="73" borderId="0" xfId="29" applyFont="1" applyFill="1"/>
    <xf numFmtId="176" fontId="0" fillId="73" borderId="0" xfId="0" applyNumberFormat="1" applyFill="1"/>
    <xf numFmtId="176" fontId="0" fillId="33" borderId="0" xfId="29" applyFont="1" applyFill="1"/>
    <xf numFmtId="176" fontId="0" fillId="33" borderId="0" xfId="0" applyNumberFormat="1" applyFill="1"/>
    <xf numFmtId="176" fontId="0" fillId="0" borderId="0" xfId="0" applyNumberFormat="1" applyFill="1"/>
    <xf numFmtId="8" fontId="0" fillId="0" borderId="0" xfId="0" applyNumberFormat="1" applyFill="1" applyBorder="1" applyProtection="1"/>
    <xf numFmtId="176" fontId="0" fillId="0" borderId="0" xfId="29" applyFont="1" applyFill="1" applyBorder="1" applyProtection="1"/>
    <xf numFmtId="14" fontId="94" fillId="0" borderId="0" xfId="0" applyNumberFormat="1" applyFont="1"/>
    <xf numFmtId="10" fontId="0" fillId="0" borderId="0" xfId="73" applyNumberFormat="1" applyFont="1" applyFill="1" applyBorder="1" applyProtection="1"/>
    <xf numFmtId="10" fontId="0" fillId="0" borderId="0" xfId="0" applyNumberFormat="1" applyFill="1"/>
    <xf numFmtId="0" fontId="11" fillId="0" borderId="0" xfId="0" applyFont="1" applyFill="1" applyBorder="1" applyAlignment="1" applyProtection="1"/>
    <xf numFmtId="0" fontId="0" fillId="0" borderId="0" xfId="0" applyFill="1" applyBorder="1" applyProtection="1"/>
    <xf numFmtId="0" fontId="11" fillId="0" borderId="0" xfId="0" applyFont="1" applyFill="1" applyBorder="1" applyProtection="1"/>
    <xf numFmtId="10" fontId="0" fillId="0" borderId="0" xfId="73" applyNumberFormat="1" applyFont="1" applyFill="1"/>
    <xf numFmtId="8" fontId="0" fillId="0" borderId="0" xfId="0" applyNumberFormat="1" applyFill="1"/>
    <xf numFmtId="49" fontId="50" fillId="0" borderId="0" xfId="92" applyNumberFormat="1" applyFont="1" applyFill="1" applyBorder="1" applyAlignment="1" applyProtection="1">
      <alignment vertical="center" wrapText="1"/>
      <protection locked="0"/>
    </xf>
    <xf numFmtId="0" fontId="0" fillId="0" borderId="0" xfId="0"/>
    <xf numFmtId="0" fontId="24" fillId="0" borderId="17" xfId="92" applyFont="1" applyFill="1" applyBorder="1" applyAlignment="1">
      <alignment horizontal="center" vertical="center" wrapText="1"/>
    </xf>
    <xf numFmtId="0" fontId="24" fillId="0" borderId="18" xfId="92" applyFont="1" applyFill="1" applyBorder="1" applyAlignment="1">
      <alignment horizontal="center" vertical="center" wrapText="1"/>
    </xf>
    <xf numFmtId="0" fontId="50" fillId="0" borderId="28" xfId="92" applyFont="1" applyFill="1" applyBorder="1" applyAlignment="1">
      <alignment horizontal="left" vertical="center"/>
    </xf>
    <xf numFmtId="0" fontId="50" fillId="26" borderId="0" xfId="0" applyFont="1" applyFill="1" applyBorder="1" applyAlignment="1" applyProtection="1">
      <alignment horizontal="left" vertical="center" wrapText="1"/>
    </xf>
    <xf numFmtId="0" fontId="50" fillId="26" borderId="27" xfId="0" applyFont="1" applyFill="1" applyBorder="1" applyAlignment="1" applyProtection="1">
      <alignment horizontal="left" vertical="center" wrapText="1"/>
    </xf>
    <xf numFmtId="0" fontId="24" fillId="0" borderId="0" xfId="92" applyFont="1" applyFill="1" applyBorder="1" applyAlignment="1">
      <alignment horizontal="left" vertical="center" wrapText="1"/>
    </xf>
    <xf numFmtId="0" fontId="24" fillId="0" borderId="27" xfId="92" applyFont="1" applyFill="1" applyBorder="1" applyAlignment="1">
      <alignment horizontal="left" vertical="center" wrapText="1"/>
    </xf>
    <xf numFmtId="0" fontId="50" fillId="0" borderId="26" xfId="92" applyFont="1" applyFill="1" applyBorder="1" applyAlignment="1">
      <alignment horizontal="left" vertical="center" wrapText="1"/>
    </xf>
    <xf numFmtId="0" fontId="50" fillId="0" borderId="0" xfId="92" applyFont="1" applyFill="1" applyBorder="1" applyAlignment="1">
      <alignment horizontal="left" vertical="center" wrapText="1"/>
    </xf>
    <xf numFmtId="0" fontId="50" fillId="34" borderId="26" xfId="92" applyFont="1" applyFill="1" applyBorder="1" applyAlignment="1">
      <alignment horizontal="left" vertical="center" wrapText="1"/>
    </xf>
    <xf numFmtId="0" fontId="50" fillId="34" borderId="0" xfId="92" applyFont="1" applyFill="1" applyBorder="1" applyAlignment="1">
      <alignment horizontal="left" vertical="center" wrapText="1"/>
    </xf>
    <xf numFmtId="0" fontId="24" fillId="34" borderId="0" xfId="92" applyFont="1" applyFill="1" applyBorder="1" applyAlignment="1">
      <alignment horizontal="left" vertical="center" wrapText="1"/>
    </xf>
    <xf numFmtId="0" fontId="24" fillId="34" borderId="27" xfId="92" applyFont="1" applyFill="1" applyBorder="1" applyAlignment="1">
      <alignment horizontal="left" vertical="center" wrapText="1"/>
    </xf>
    <xf numFmtId="0" fontId="53" fillId="34" borderId="0" xfId="92" applyFont="1" applyFill="1" applyBorder="1" applyAlignment="1">
      <alignment horizontal="left" vertical="center" wrapText="1"/>
    </xf>
    <xf numFmtId="0" fontId="53" fillId="34" borderId="27" xfId="92" applyFont="1" applyFill="1" applyBorder="1" applyAlignment="1">
      <alignment horizontal="left" vertical="center" wrapText="1"/>
    </xf>
    <xf numFmtId="0" fontId="53" fillId="0" borderId="0" xfId="92" applyFont="1" applyFill="1" applyBorder="1" applyAlignment="1">
      <alignment horizontal="left" vertical="center" wrapText="1"/>
    </xf>
    <xf numFmtId="0" fontId="53" fillId="0" borderId="27" xfId="92" applyFont="1" applyFill="1" applyBorder="1" applyAlignment="1">
      <alignment horizontal="left" vertical="center" wrapText="1"/>
    </xf>
    <xf numFmtId="0" fontId="92" fillId="0" borderId="78" xfId="92" applyFont="1" applyBorder="1" applyAlignment="1">
      <alignment horizontal="left" vertical="center" wrapText="1"/>
    </xf>
    <xf numFmtId="0" fontId="92" fillId="0" borderId="0" xfId="92" applyFont="1" applyBorder="1" applyAlignment="1">
      <alignment horizontal="left" vertical="center" wrapText="1"/>
    </xf>
    <xf numFmtId="0" fontId="92" fillId="0" borderId="79" xfId="92" applyFont="1" applyBorder="1" applyAlignment="1">
      <alignment horizontal="left" vertical="center" wrapText="1"/>
    </xf>
    <xf numFmtId="0" fontId="50" fillId="0" borderId="0" xfId="92" applyFont="1" applyFill="1" applyBorder="1" applyAlignment="1" applyProtection="1">
      <alignment horizontal="center" vertical="center" wrapText="1"/>
      <protection locked="0"/>
    </xf>
    <xf numFmtId="198" fontId="50" fillId="0" borderId="26" xfId="92" quotePrefix="1" applyNumberFormat="1" applyFont="1" applyFill="1" applyBorder="1" applyAlignment="1">
      <alignment horizontal="right" vertical="center"/>
    </xf>
    <xf numFmtId="0" fontId="50" fillId="34" borderId="0" xfId="0" applyFont="1" applyFill="1" applyBorder="1" applyAlignment="1" applyProtection="1">
      <alignment horizontal="left" vertical="center" wrapText="1"/>
    </xf>
    <xf numFmtId="0" fontId="50" fillId="34" borderId="27" xfId="0" applyFont="1" applyFill="1" applyBorder="1" applyAlignment="1" applyProtection="1">
      <alignment horizontal="left" vertical="center" wrapText="1"/>
    </xf>
    <xf numFmtId="0" fontId="50" fillId="0" borderId="0" xfId="62" applyFont="1" applyFill="1" applyBorder="1" applyAlignment="1">
      <alignment horizontal="left" vertical="center" wrapText="1"/>
    </xf>
    <xf numFmtId="0" fontId="50" fillId="0" borderId="27" xfId="62" applyFont="1" applyFill="1" applyBorder="1" applyAlignment="1">
      <alignment horizontal="left" vertical="center" wrapText="1"/>
    </xf>
    <xf numFmtId="0" fontId="50" fillId="26" borderId="0" xfId="0" applyFont="1" applyFill="1" applyBorder="1" applyAlignment="1" applyProtection="1">
      <alignment horizontal="left" wrapText="1"/>
    </xf>
    <xf numFmtId="0" fontId="50" fillId="26" borderId="27" xfId="0" applyFont="1" applyFill="1" applyBorder="1" applyAlignment="1" applyProtection="1">
      <alignment horizontal="left" wrapText="1"/>
    </xf>
    <xf numFmtId="0" fontId="50" fillId="0" borderId="30" xfId="62" applyFont="1" applyFill="1" applyBorder="1" applyAlignment="1">
      <alignment horizontal="left" vertical="center" wrapText="1"/>
    </xf>
    <xf numFmtId="0" fontId="50" fillId="0" borderId="23" xfId="62" applyFont="1" applyFill="1" applyBorder="1" applyAlignment="1">
      <alignment horizontal="left" vertical="center" wrapText="1"/>
    </xf>
    <xf numFmtId="197" fontId="24" fillId="0" borderId="19" xfId="92" applyNumberFormat="1" applyFont="1" applyFill="1" applyBorder="1" applyAlignment="1">
      <alignment horizontal="center" vertical="center"/>
    </xf>
    <xf numFmtId="197" fontId="24" fillId="0" borderId="20" xfId="92" applyNumberFormat="1" applyFont="1" applyFill="1" applyBorder="1" applyAlignment="1">
      <alignment horizontal="center" vertical="center"/>
    </xf>
    <xf numFmtId="199" fontId="51" fillId="34" borderId="35" xfId="92" applyNumberFormat="1" applyFont="1" applyFill="1" applyBorder="1" applyAlignment="1">
      <alignment horizontal="center" vertical="center"/>
    </xf>
    <xf numFmtId="199" fontId="51" fillId="34" borderId="31" xfId="92" applyNumberFormat="1" applyFont="1" applyFill="1" applyBorder="1" applyAlignment="1">
      <alignment horizontal="center" vertical="center"/>
    </xf>
    <xf numFmtId="199" fontId="51" fillId="34" borderId="26" xfId="92" applyNumberFormat="1" applyFont="1" applyFill="1" applyBorder="1" applyAlignment="1">
      <alignment horizontal="center" vertical="center"/>
    </xf>
    <xf numFmtId="199" fontId="51" fillId="34" borderId="0" xfId="92" applyNumberFormat="1" applyFont="1" applyFill="1" applyBorder="1" applyAlignment="1">
      <alignment horizontal="center" vertical="center"/>
    </xf>
    <xf numFmtId="199" fontId="51" fillId="0" borderId="24" xfId="92" applyNumberFormat="1" applyFont="1" applyFill="1" applyBorder="1" applyAlignment="1">
      <alignment horizontal="center" vertical="center"/>
    </xf>
    <xf numFmtId="199" fontId="51" fillId="0" borderId="30" xfId="92" applyNumberFormat="1" applyFont="1" applyFill="1" applyBorder="1" applyAlignment="1">
      <alignment horizontal="center" vertical="center"/>
    </xf>
    <xf numFmtId="0" fontId="45" fillId="35" borderId="0" xfId="92" applyFont="1" applyFill="1" applyAlignment="1">
      <alignment horizontal="center" vertical="center"/>
    </xf>
    <xf numFmtId="0" fontId="50" fillId="0" borderId="0" xfId="92" applyFont="1" applyFill="1" applyAlignment="1">
      <alignment horizontal="left" vertical="center" wrapText="1"/>
    </xf>
    <xf numFmtId="49" fontId="50" fillId="0" borderId="17" xfId="33" applyNumberFormat="1" applyFont="1" applyFill="1" applyBorder="1" applyAlignment="1">
      <alignment horizontal="center" vertical="center" wrapText="1"/>
    </xf>
    <xf numFmtId="49" fontId="24" fillId="0" borderId="51" xfId="33" applyNumberFormat="1" applyFont="1" applyFill="1" applyBorder="1" applyAlignment="1">
      <alignment horizontal="center" vertical="center" wrapText="1"/>
    </xf>
    <xf numFmtId="0" fontId="24" fillId="0" borderId="0" xfId="92" applyNumberFormat="1" applyFont="1" applyFill="1" applyAlignment="1">
      <alignment vertical="center" wrapText="1"/>
    </xf>
    <xf numFmtId="0" fontId="24" fillId="0" borderId="0" xfId="92" applyFont="1" applyFill="1" applyAlignment="1">
      <alignment vertical="center" wrapText="1"/>
    </xf>
    <xf numFmtId="0" fontId="58" fillId="0" borderId="0" xfId="92" applyFont="1" applyFill="1" applyAlignment="1">
      <alignment vertical="center"/>
    </xf>
    <xf numFmtId="0" fontId="51" fillId="34" borderId="0" xfId="92" applyFont="1" applyFill="1" applyAlignment="1">
      <alignment horizontal="left" vertical="center" wrapText="1"/>
    </xf>
    <xf numFmtId="0" fontId="51" fillId="34" borderId="50" xfId="92" applyFont="1" applyFill="1" applyBorder="1" applyAlignment="1">
      <alignment horizontal="left" vertical="center" wrapText="1"/>
    </xf>
    <xf numFmtId="0" fontId="51" fillId="34" borderId="0" xfId="92" applyFont="1" applyFill="1" applyBorder="1" applyAlignment="1">
      <alignment horizontal="left" vertical="center" wrapText="1"/>
    </xf>
    <xf numFmtId="171" fontId="50" fillId="0" borderId="43" xfId="73" applyNumberFormat="1" applyFont="1" applyFill="1" applyBorder="1" applyAlignment="1">
      <alignment horizontal="center" vertical="center" wrapText="1"/>
    </xf>
    <xf numFmtId="171" fontId="50" fillId="0" borderId="22" xfId="73" applyNumberFormat="1" applyFont="1" applyFill="1" applyBorder="1" applyAlignment="1">
      <alignment horizontal="center" vertical="center" wrapText="1"/>
    </xf>
    <xf numFmtId="0" fontId="0" fillId="0" borderId="0" xfId="92" applyFont="1" applyAlignment="1">
      <alignment vertical="center"/>
    </xf>
    <xf numFmtId="0" fontId="51" fillId="34" borderId="28" xfId="0" applyFont="1" applyFill="1" applyBorder="1" applyAlignment="1">
      <alignment horizontal="left" vertical="top" wrapText="1"/>
    </xf>
    <xf numFmtId="0" fontId="51" fillId="34" borderId="0" xfId="0" applyFont="1" applyFill="1" applyBorder="1" applyAlignment="1">
      <alignment horizontal="left" vertical="top" wrapText="1"/>
    </xf>
    <xf numFmtId="0" fontId="50" fillId="0" borderId="26" xfId="92" applyNumberFormat="1" applyFont="1" applyFill="1" applyBorder="1" applyAlignment="1">
      <alignment horizontal="center" vertical="center"/>
    </xf>
    <xf numFmtId="0" fontId="50" fillId="0" borderId="27" xfId="92" applyNumberFormat="1" applyFont="1" applyFill="1" applyBorder="1" applyAlignment="1">
      <alignment horizontal="center" vertical="center"/>
    </xf>
    <xf numFmtId="0" fontId="50" fillId="0" borderId="43" xfId="92" applyFont="1" applyFill="1" applyBorder="1" applyAlignment="1">
      <alignment horizontal="center" vertical="center" wrapText="1"/>
    </xf>
    <xf numFmtId="0" fontId="50" fillId="0" borderId="22" xfId="92" applyFont="1" applyFill="1" applyBorder="1" applyAlignment="1">
      <alignment horizontal="center" vertical="center" wrapText="1"/>
    </xf>
    <xf numFmtId="171" fontId="50" fillId="0" borderId="44" xfId="73" applyNumberFormat="1" applyFont="1" applyFill="1" applyBorder="1" applyAlignment="1">
      <alignment horizontal="center" vertical="center" wrapText="1"/>
    </xf>
    <xf numFmtId="171" fontId="50" fillId="0" borderId="24" xfId="73" applyNumberFormat="1" applyFont="1" applyFill="1" applyBorder="1" applyAlignment="1">
      <alignment horizontal="center" vertical="center" wrapText="1"/>
    </xf>
    <xf numFmtId="0" fontId="50" fillId="0" borderId="17" xfId="92" applyFont="1" applyFill="1" applyBorder="1" applyAlignment="1">
      <alignment horizontal="center" vertical="center"/>
    </xf>
    <xf numFmtId="0" fontId="50" fillId="0" borderId="16" xfId="92" applyFont="1" applyFill="1" applyBorder="1" applyAlignment="1">
      <alignment horizontal="center" vertical="center"/>
    </xf>
    <xf numFmtId="0" fontId="92" fillId="0" borderId="0" xfId="92" applyFont="1" applyBorder="1" applyAlignment="1">
      <alignment horizontal="center" vertical="center" wrapText="1"/>
    </xf>
    <xf numFmtId="0" fontId="50" fillId="0" borderId="26" xfId="92" applyNumberFormat="1" applyFont="1" applyFill="1" applyBorder="1" applyAlignment="1" applyProtection="1">
      <alignment vertical="center" wrapText="1"/>
      <protection locked="0"/>
    </xf>
    <xf numFmtId="0" fontId="50" fillId="0" borderId="0" xfId="92" applyNumberFormat="1" applyFont="1" applyFill="1" applyBorder="1" applyAlignment="1" applyProtection="1">
      <alignment vertical="center" wrapText="1"/>
      <protection locked="0"/>
    </xf>
    <xf numFmtId="0" fontId="92" fillId="34" borderId="35" xfId="92" applyFont="1" applyFill="1" applyBorder="1" applyAlignment="1">
      <alignment horizontal="left" vertical="center" wrapText="1"/>
    </xf>
    <xf numFmtId="0" fontId="92" fillId="34" borderId="31" xfId="92" applyFont="1" applyFill="1" applyBorder="1" applyAlignment="1">
      <alignment horizontal="left" vertical="center" wrapText="1"/>
    </xf>
    <xf numFmtId="0" fontId="92" fillId="34" borderId="26" xfId="92" applyFont="1" applyFill="1" applyBorder="1" applyAlignment="1">
      <alignment horizontal="left" vertical="center" wrapText="1"/>
    </xf>
    <xf numFmtId="0" fontId="92" fillId="34" borderId="0" xfId="92" applyFont="1" applyFill="1" applyBorder="1" applyAlignment="1">
      <alignment horizontal="left" vertical="center" wrapText="1"/>
    </xf>
    <xf numFmtId="0" fontId="24" fillId="0" borderId="17" xfId="92" applyFont="1" applyFill="1" applyBorder="1" applyAlignment="1" applyProtection="1">
      <alignment horizontal="center" vertical="center"/>
      <protection locked="0"/>
    </xf>
    <xf numFmtId="0" fontId="24" fillId="0" borderId="16" xfId="92" applyFont="1" applyFill="1" applyBorder="1" applyAlignment="1" applyProtection="1">
      <alignment horizontal="center" vertical="center"/>
      <protection locked="0"/>
    </xf>
    <xf numFmtId="0" fontId="92" fillId="0" borderId="76" xfId="92" applyFont="1" applyFill="1" applyBorder="1" applyAlignment="1">
      <alignment horizontal="left" vertical="center" wrapText="1"/>
    </xf>
    <xf numFmtId="0" fontId="92" fillId="0" borderId="77" xfId="92" applyFont="1" applyFill="1" applyBorder="1" applyAlignment="1">
      <alignment horizontal="left" vertical="center" wrapText="1"/>
    </xf>
    <xf numFmtId="0" fontId="92" fillId="0" borderId="78" xfId="92" applyFont="1" applyFill="1" applyBorder="1" applyAlignment="1">
      <alignment horizontal="left" vertical="center" wrapText="1"/>
    </xf>
    <xf numFmtId="0" fontId="92" fillId="0" borderId="79" xfId="92" applyFont="1" applyFill="1" applyBorder="1" applyAlignment="1">
      <alignment horizontal="left" vertical="center" wrapText="1"/>
    </xf>
    <xf numFmtId="49" fontId="24" fillId="0" borderId="0" xfId="92" applyNumberFormat="1" applyFont="1" applyFill="1" applyBorder="1" applyAlignment="1">
      <alignment horizontal="left" vertical="center" wrapText="1"/>
    </xf>
    <xf numFmtId="0" fontId="50" fillId="0" borderId="31" xfId="92" applyNumberFormat="1" applyFont="1" applyFill="1" applyBorder="1" applyAlignment="1">
      <alignment horizontal="center" vertical="center" wrapText="1"/>
    </xf>
    <xf numFmtId="0" fontId="50" fillId="0" borderId="30" xfId="92" applyNumberFormat="1" applyFont="1" applyFill="1" applyBorder="1" applyAlignment="1">
      <alignment horizontal="center" vertical="center" wrapText="1"/>
    </xf>
    <xf numFmtId="0" fontId="50" fillId="0" borderId="35" xfId="92" applyNumberFormat="1" applyFont="1" applyFill="1" applyBorder="1" applyAlignment="1">
      <alignment horizontal="center" vertical="center"/>
    </xf>
    <xf numFmtId="0" fontId="50" fillId="0" borderId="25" xfId="92" applyNumberFormat="1" applyFont="1" applyFill="1" applyBorder="1" applyAlignment="1">
      <alignment horizontal="center" vertical="center"/>
    </xf>
    <xf numFmtId="0" fontId="92" fillId="34" borderId="78" xfId="92" applyFont="1" applyFill="1" applyBorder="1" applyAlignment="1">
      <alignment horizontal="left" vertical="center" wrapText="1"/>
    </xf>
    <xf numFmtId="0" fontId="92" fillId="0" borderId="26" xfId="92" applyFont="1" applyFill="1" applyBorder="1" applyAlignment="1">
      <alignment horizontal="left" vertical="center" wrapText="1"/>
    </xf>
    <xf numFmtId="0" fontId="92" fillId="0" borderId="0" xfId="92" applyFont="1" applyFill="1" applyBorder="1" applyAlignment="1">
      <alignment horizontal="left" vertical="center" wrapText="1"/>
    </xf>
    <xf numFmtId="0" fontId="50" fillId="34" borderId="0" xfId="92" applyFont="1" applyFill="1" applyAlignment="1">
      <alignment horizontal="left" vertical="top" wrapText="1"/>
    </xf>
    <xf numFmtId="0" fontId="50" fillId="34" borderId="0" xfId="92" applyFont="1" applyFill="1" applyAlignment="1">
      <alignment horizontal="left" vertical="center" wrapText="1"/>
    </xf>
    <xf numFmtId="0" fontId="92" fillId="0" borderId="0" xfId="92" applyFont="1" applyFill="1" applyBorder="1" applyAlignment="1">
      <alignment horizontal="center" vertical="center" wrapText="1"/>
    </xf>
    <xf numFmtId="198" fontId="50" fillId="0" borderId="0" xfId="92" quotePrefix="1" applyNumberFormat="1" applyFont="1" applyFill="1" applyBorder="1" applyAlignment="1">
      <alignment horizontal="right" vertical="center"/>
    </xf>
    <xf numFmtId="0" fontId="92" fillId="34" borderId="0" xfId="92" applyFont="1" applyFill="1" applyBorder="1" applyAlignment="1">
      <alignment horizontal="center" vertical="center"/>
    </xf>
    <xf numFmtId="171" fontId="50" fillId="0" borderId="43" xfId="73" applyNumberFormat="1" applyFont="1" applyFill="1" applyBorder="1" applyAlignment="1">
      <alignment horizontal="center" vertical="center"/>
    </xf>
    <xf numFmtId="171" fontId="50" fillId="0" borderId="22" xfId="73" applyNumberFormat="1" applyFont="1" applyFill="1" applyBorder="1" applyAlignment="1">
      <alignment horizontal="center" vertical="center"/>
    </xf>
    <xf numFmtId="168" fontId="50" fillId="0" borderId="43" xfId="33" applyFont="1" applyFill="1" applyBorder="1" applyAlignment="1">
      <alignment horizontal="center" vertical="center" wrapText="1"/>
    </xf>
    <xf numFmtId="168" fontId="50" fillId="0" borderId="22" xfId="33" applyFont="1" applyFill="1" applyBorder="1" applyAlignment="1">
      <alignment horizontal="center" vertical="center" wrapText="1"/>
    </xf>
    <xf numFmtId="0" fontId="50" fillId="0" borderId="29" xfId="92" applyFont="1" applyFill="1" applyBorder="1" applyAlignment="1">
      <alignment horizontal="center" vertical="center"/>
    </xf>
    <xf numFmtId="0" fontId="50" fillId="0" borderId="23" xfId="92" applyFont="1" applyFill="1" applyBorder="1" applyAlignment="1">
      <alignment horizontal="center" vertical="center"/>
    </xf>
    <xf numFmtId="0" fontId="92" fillId="34" borderId="74" xfId="92" applyFont="1" applyFill="1" applyBorder="1" applyAlignment="1">
      <alignment horizontal="center" vertical="center"/>
    </xf>
    <xf numFmtId="0" fontId="92" fillId="0" borderId="76" xfId="92" applyFont="1" applyBorder="1" applyAlignment="1">
      <alignment horizontal="left" vertical="center" wrapText="1"/>
    </xf>
    <xf numFmtId="0" fontId="92" fillId="0" borderId="31" xfId="92" applyFont="1" applyBorder="1" applyAlignment="1">
      <alignment horizontal="left" vertical="center" wrapText="1"/>
    </xf>
    <xf numFmtId="197" fontId="51" fillId="34" borderId="17" xfId="92" applyNumberFormat="1" applyFont="1" applyFill="1" applyBorder="1" applyAlignment="1">
      <alignment horizontal="center" vertical="center"/>
    </xf>
    <xf numFmtId="197" fontId="51" fillId="34" borderId="18" xfId="92" applyNumberFormat="1" applyFont="1" applyFill="1" applyBorder="1" applyAlignment="1">
      <alignment horizontal="center" vertical="center"/>
    </xf>
    <xf numFmtId="49" fontId="50" fillId="0" borderId="46" xfId="92" applyNumberFormat="1" applyFont="1" applyFill="1" applyBorder="1" applyAlignment="1" applyProtection="1">
      <alignment vertical="center" wrapText="1"/>
      <protection locked="0"/>
    </xf>
    <xf numFmtId="49" fontId="50" fillId="0" borderId="45" xfId="92" applyNumberFormat="1" applyFont="1" applyFill="1" applyBorder="1" applyAlignment="1" applyProtection="1">
      <alignment vertical="center" wrapText="1"/>
      <protection locked="0"/>
    </xf>
    <xf numFmtId="49" fontId="50" fillId="0" borderId="26" xfId="92" applyNumberFormat="1" applyFont="1" applyFill="1" applyBorder="1" applyAlignment="1" applyProtection="1">
      <alignment vertical="center" wrapText="1"/>
      <protection locked="0"/>
    </xf>
    <xf numFmtId="49" fontId="50" fillId="0" borderId="0" xfId="92" applyNumberFormat="1" applyFont="1" applyFill="1" applyBorder="1" applyAlignment="1" applyProtection="1">
      <alignment vertical="center" wrapText="1"/>
      <protection locked="0"/>
    </xf>
    <xf numFmtId="0" fontId="92" fillId="0" borderId="35" xfId="92" applyFont="1" applyFill="1" applyBorder="1" applyAlignment="1">
      <alignment horizontal="left" vertical="center" wrapText="1"/>
    </xf>
    <xf numFmtId="0" fontId="92" fillId="0" borderId="31" xfId="92" applyFont="1" applyFill="1" applyBorder="1" applyAlignment="1">
      <alignment horizontal="left" vertical="center" wrapText="1"/>
    </xf>
    <xf numFmtId="0" fontId="50" fillId="0" borderId="26" xfId="92" applyNumberFormat="1" applyFont="1" applyFill="1" applyBorder="1" applyAlignment="1" applyProtection="1">
      <alignment horizontal="left" vertical="center" wrapText="1"/>
      <protection locked="0"/>
    </xf>
    <xf numFmtId="0" fontId="50" fillId="0" borderId="0" xfId="92" applyNumberFormat="1" applyFont="1" applyFill="1" applyBorder="1" applyAlignment="1" applyProtection="1">
      <alignment horizontal="left" vertical="center" wrapText="1"/>
      <protection locked="0"/>
    </xf>
    <xf numFmtId="49" fontId="50" fillId="0" borderId="35" xfId="92" applyNumberFormat="1" applyFont="1" applyFill="1" applyBorder="1" applyAlignment="1">
      <alignment horizontal="center" vertical="center" wrapText="1"/>
    </xf>
    <xf numFmtId="49" fontId="50" fillId="0" borderId="31" xfId="92" applyNumberFormat="1" applyFont="1" applyFill="1" applyBorder="1" applyAlignment="1">
      <alignment horizontal="center" vertical="center" wrapText="1"/>
    </xf>
    <xf numFmtId="49" fontId="50" fillId="0" borderId="17" xfId="92" applyNumberFormat="1" applyFont="1" applyFill="1" applyBorder="1" applyAlignment="1">
      <alignment horizontal="center" vertical="center" wrapText="1"/>
    </xf>
    <xf numFmtId="49" fontId="50" fillId="0" borderId="16" xfId="92" applyNumberFormat="1" applyFont="1" applyFill="1" applyBorder="1" applyAlignment="1">
      <alignment horizontal="center" vertical="center" wrapText="1"/>
    </xf>
    <xf numFmtId="49" fontId="50" fillId="0" borderId="24" xfId="92" applyNumberFormat="1" applyFont="1" applyFill="1" applyBorder="1" applyAlignment="1">
      <alignment horizontal="center" vertical="center" wrapText="1"/>
    </xf>
    <xf numFmtId="49" fontId="50" fillId="0" borderId="30" xfId="92" applyNumberFormat="1" applyFont="1" applyFill="1" applyBorder="1" applyAlignment="1">
      <alignment horizontal="center" vertical="center" wrapText="1"/>
    </xf>
    <xf numFmtId="0" fontId="92" fillId="26" borderId="35" xfId="92" applyFont="1" applyFill="1" applyBorder="1" applyAlignment="1">
      <alignment horizontal="left" vertical="center"/>
    </xf>
    <xf numFmtId="0" fontId="92" fillId="26" borderId="25" xfId="92" applyFont="1" applyFill="1" applyBorder="1" applyAlignment="1">
      <alignment horizontal="left" vertical="center"/>
    </xf>
    <xf numFmtId="0" fontId="92" fillId="26" borderId="26" xfId="92" applyFont="1" applyFill="1" applyBorder="1" applyAlignment="1">
      <alignment horizontal="left" vertical="center"/>
    </xf>
    <xf numFmtId="0" fontId="92" fillId="26" borderId="27" xfId="92" applyFont="1" applyFill="1" applyBorder="1" applyAlignment="1">
      <alignment horizontal="left" vertical="center"/>
    </xf>
    <xf numFmtId="0" fontId="51" fillId="34" borderId="16" xfId="92" applyFont="1" applyFill="1" applyBorder="1" applyAlignment="1">
      <alignment horizontal="center" vertical="center" wrapText="1"/>
    </xf>
    <xf numFmtId="0" fontId="51" fillId="34" borderId="18" xfId="92" applyFont="1" applyFill="1" applyBorder="1" applyAlignment="1">
      <alignment horizontal="center" vertical="center" wrapText="1"/>
    </xf>
    <xf numFmtId="0" fontId="91" fillId="34" borderId="0" xfId="92" applyFont="1" applyFill="1" applyBorder="1" applyAlignment="1" applyProtection="1">
      <alignment horizontal="left" vertical="center"/>
      <protection locked="0"/>
    </xf>
    <xf numFmtId="0" fontId="24" fillId="0" borderId="44" xfId="92" applyFont="1" applyFill="1" applyBorder="1" applyAlignment="1" applyProtection="1">
      <alignment horizontal="center" vertical="center" wrapText="1"/>
      <protection locked="0"/>
    </xf>
    <xf numFmtId="0" fontId="24" fillId="0" borderId="29" xfId="92" applyFont="1" applyFill="1" applyBorder="1" applyAlignment="1" applyProtection="1">
      <alignment horizontal="center" vertical="center" wrapText="1"/>
      <protection locked="0"/>
    </xf>
    <xf numFmtId="0" fontId="24" fillId="0" borderId="17" xfId="92" applyFont="1" applyFill="1" applyBorder="1" applyAlignment="1" applyProtection="1">
      <alignment horizontal="center" vertical="center" wrapText="1"/>
      <protection locked="0"/>
    </xf>
    <xf numFmtId="0" fontId="24" fillId="0" borderId="18" xfId="92" applyFont="1" applyFill="1" applyBorder="1" applyAlignment="1" applyProtection="1">
      <alignment horizontal="center" vertical="center" wrapText="1"/>
      <protection locked="0"/>
    </xf>
    <xf numFmtId="0" fontId="92" fillId="0" borderId="70" xfId="92" applyFont="1" applyFill="1" applyBorder="1" applyAlignment="1">
      <alignment horizontal="left" vertical="center" wrapText="1"/>
    </xf>
    <xf numFmtId="0" fontId="92" fillId="0" borderId="71" xfId="92" applyFont="1" applyFill="1" applyBorder="1" applyAlignment="1">
      <alignment horizontal="left" vertical="center" wrapText="1"/>
    </xf>
    <xf numFmtId="0" fontId="92" fillId="0" borderId="68" xfId="92" applyFont="1" applyFill="1" applyBorder="1" applyAlignment="1">
      <alignment horizontal="left" vertical="center" wrapText="1"/>
    </xf>
    <xf numFmtId="0" fontId="92" fillId="26" borderId="26" xfId="92" applyFont="1" applyFill="1" applyBorder="1" applyAlignment="1">
      <alignment horizontal="left" vertical="center" wrapText="1"/>
    </xf>
    <xf numFmtId="0" fontId="92" fillId="26" borderId="27" xfId="92" applyFont="1" applyFill="1" applyBorder="1" applyAlignment="1">
      <alignment horizontal="left" vertical="center" wrapText="1"/>
    </xf>
    <xf numFmtId="0" fontId="24" fillId="0" borderId="79" xfId="92" applyFont="1" applyFill="1" applyBorder="1" applyAlignment="1" applyProtection="1">
      <alignment horizontal="left" vertical="center" wrapText="1"/>
      <protection locked="0"/>
    </xf>
    <xf numFmtId="175" fontId="64" fillId="29" borderId="0" xfId="92" applyNumberFormat="1" applyFont="1" applyFill="1" applyAlignment="1">
      <alignment horizontal="center" vertical="center"/>
    </xf>
    <xf numFmtId="0" fontId="92" fillId="34" borderId="26" xfId="92" applyFont="1" applyFill="1" applyBorder="1" applyAlignment="1" applyProtection="1">
      <alignment horizontal="left" vertical="center" wrapText="1"/>
      <protection locked="0"/>
    </xf>
    <xf numFmtId="0" fontId="92" fillId="34" borderId="0" xfId="92" applyFont="1" applyFill="1" applyBorder="1" applyAlignment="1" applyProtection="1">
      <alignment horizontal="left" vertical="center" wrapText="1"/>
      <protection locked="0"/>
    </xf>
    <xf numFmtId="0" fontId="50" fillId="0" borderId="78" xfId="92" applyFont="1" applyFill="1" applyBorder="1" applyAlignment="1" applyProtection="1">
      <alignment horizontal="left" vertical="center" wrapText="1"/>
      <protection locked="0"/>
    </xf>
    <xf numFmtId="0" fontId="50" fillId="0" borderId="0" xfId="92" applyFont="1" applyFill="1" applyBorder="1" applyAlignment="1" applyProtection="1">
      <alignment horizontal="left" vertical="center" wrapText="1"/>
      <protection locked="0"/>
    </xf>
    <xf numFmtId="0" fontId="50" fillId="26" borderId="52" xfId="0" applyFont="1" applyFill="1" applyBorder="1" applyAlignment="1" applyProtection="1">
      <alignment horizontal="left" vertical="center" wrapText="1"/>
    </xf>
    <xf numFmtId="0" fontId="50" fillId="0" borderId="0" xfId="0" applyFont="1" applyFill="1" applyBorder="1" applyAlignment="1" applyProtection="1">
      <alignment horizontal="left" wrapText="1"/>
    </xf>
    <xf numFmtId="0" fontId="50" fillId="0" borderId="27" xfId="0" applyFont="1" applyFill="1" applyBorder="1" applyAlignment="1" applyProtection="1">
      <alignment horizontal="left" wrapText="1"/>
    </xf>
    <xf numFmtId="0" fontId="24" fillId="26" borderId="0" xfId="0" applyFont="1" applyFill="1" applyBorder="1" applyAlignment="1" applyProtection="1">
      <alignment horizontal="left" vertical="center" wrapText="1"/>
    </xf>
    <xf numFmtId="0" fontId="24" fillId="26" borderId="27" xfId="0" applyFont="1" applyFill="1" applyBorder="1" applyAlignment="1" applyProtection="1">
      <alignment horizontal="left" vertical="center" wrapText="1"/>
    </xf>
    <xf numFmtId="0" fontId="47" fillId="29" borderId="0" xfId="92" applyFont="1" applyFill="1" applyAlignment="1">
      <alignment horizontal="right" vertical="center"/>
    </xf>
  </cellXfs>
  <cellStyles count="613">
    <cellStyle name="20% - Accent1" xfId="1" builtinId="30" customBuiltin="1"/>
    <cellStyle name="20% - Accent1 2" xfId="137"/>
    <cellStyle name="20% - Accent1 2 2" xfId="201"/>
    <cellStyle name="20% - Accent1 2 2 2" xfId="594"/>
    <cellStyle name="20% - Accent1 2 2 3" xfId="550"/>
    <cellStyle name="20% - Accent1 2 3" xfId="249"/>
    <cellStyle name="20% - Accent1 2 3 2" xfId="250"/>
    <cellStyle name="20% - Accent1 2 3 2 2" xfId="397"/>
    <cellStyle name="20% - Accent1 2 3 3" xfId="396"/>
    <cellStyle name="20% - Accent1 2 3 4" xfId="565"/>
    <cellStyle name="20% - Accent1 2 4" xfId="251"/>
    <cellStyle name="20% - Accent1 2 4 2" xfId="398"/>
    <cellStyle name="20% - Accent1 2 5" xfId="252"/>
    <cellStyle name="20% - Accent1 2 5 2" xfId="399"/>
    <cellStyle name="20% - Accent1 2 6" xfId="376"/>
    <cellStyle name="20% - Accent1 2 7" xfId="509"/>
    <cellStyle name="20% - Accent1 3" xfId="104"/>
    <cellStyle name="20% - Accent1 4" xfId="525"/>
    <cellStyle name="20% - Accent1 4 2" xfId="581"/>
    <cellStyle name="20% - Accent2" xfId="2" builtinId="34" customBuiltin="1"/>
    <cellStyle name="20% - Accent2 2" xfId="138"/>
    <cellStyle name="20% - Accent2 2 2" xfId="202"/>
    <cellStyle name="20% - Accent2 2 2 2" xfId="595"/>
    <cellStyle name="20% - Accent2 2 2 3" xfId="551"/>
    <cellStyle name="20% - Accent2 2 3" xfId="253"/>
    <cellStyle name="20% - Accent2 2 3 2" xfId="254"/>
    <cellStyle name="20% - Accent2 2 3 2 2" xfId="401"/>
    <cellStyle name="20% - Accent2 2 3 3" xfId="400"/>
    <cellStyle name="20% - Accent2 2 3 4" xfId="566"/>
    <cellStyle name="20% - Accent2 2 4" xfId="255"/>
    <cellStyle name="20% - Accent2 2 4 2" xfId="402"/>
    <cellStyle name="20% - Accent2 2 5" xfId="256"/>
    <cellStyle name="20% - Accent2 2 5 2" xfId="403"/>
    <cellStyle name="20% - Accent2 2 6" xfId="377"/>
    <cellStyle name="20% - Accent2 2 7" xfId="510"/>
    <cellStyle name="20% - Accent2 3" xfId="105"/>
    <cellStyle name="20% - Accent2 4" xfId="527"/>
    <cellStyle name="20% - Accent2 4 2" xfId="583"/>
    <cellStyle name="20% - Accent3" xfId="3" builtinId="38" customBuiltin="1"/>
    <cellStyle name="20% - Accent3 2" xfId="139"/>
    <cellStyle name="20% - Accent3 2 2" xfId="203"/>
    <cellStyle name="20% - Accent3 2 2 2" xfId="596"/>
    <cellStyle name="20% - Accent3 2 2 3" xfId="552"/>
    <cellStyle name="20% - Accent3 2 3" xfId="257"/>
    <cellStyle name="20% - Accent3 2 3 2" xfId="258"/>
    <cellStyle name="20% - Accent3 2 3 2 2" xfId="405"/>
    <cellStyle name="20% - Accent3 2 3 3" xfId="404"/>
    <cellStyle name="20% - Accent3 2 3 4" xfId="567"/>
    <cellStyle name="20% - Accent3 2 4" xfId="259"/>
    <cellStyle name="20% - Accent3 2 4 2" xfId="406"/>
    <cellStyle name="20% - Accent3 2 5" xfId="260"/>
    <cellStyle name="20% - Accent3 2 5 2" xfId="407"/>
    <cellStyle name="20% - Accent3 2 6" xfId="378"/>
    <cellStyle name="20% - Accent3 2 7" xfId="511"/>
    <cellStyle name="20% - Accent3 3" xfId="106"/>
    <cellStyle name="20% - Accent3 4" xfId="529"/>
    <cellStyle name="20% - Accent3 4 2" xfId="585"/>
    <cellStyle name="20% - Accent4" xfId="4" builtinId="42" customBuiltin="1"/>
    <cellStyle name="20% - Accent4 2" xfId="140"/>
    <cellStyle name="20% - Accent4 2 2" xfId="204"/>
    <cellStyle name="20% - Accent4 2 2 2" xfId="597"/>
    <cellStyle name="20% - Accent4 2 2 3" xfId="553"/>
    <cellStyle name="20% - Accent4 2 3" xfId="261"/>
    <cellStyle name="20% - Accent4 2 3 2" xfId="262"/>
    <cellStyle name="20% - Accent4 2 3 2 2" xfId="409"/>
    <cellStyle name="20% - Accent4 2 3 3" xfId="408"/>
    <cellStyle name="20% - Accent4 2 3 4" xfId="568"/>
    <cellStyle name="20% - Accent4 2 4" xfId="263"/>
    <cellStyle name="20% - Accent4 2 4 2" xfId="410"/>
    <cellStyle name="20% - Accent4 2 5" xfId="264"/>
    <cellStyle name="20% - Accent4 2 5 2" xfId="411"/>
    <cellStyle name="20% - Accent4 2 6" xfId="379"/>
    <cellStyle name="20% - Accent4 2 7" xfId="512"/>
    <cellStyle name="20% - Accent4 3" xfId="107"/>
    <cellStyle name="20% - Accent4 4" xfId="531"/>
    <cellStyle name="20% - Accent4 4 2" xfId="587"/>
    <cellStyle name="20% - Accent5" xfId="5" builtinId="46" customBuiltin="1"/>
    <cellStyle name="20% - Accent5 2" xfId="141"/>
    <cellStyle name="20% - Accent5 2 2" xfId="205"/>
    <cellStyle name="20% - Accent5 2 2 2" xfId="598"/>
    <cellStyle name="20% - Accent5 2 2 3" xfId="554"/>
    <cellStyle name="20% - Accent5 2 3" xfId="265"/>
    <cellStyle name="20% - Accent5 2 3 2" xfId="266"/>
    <cellStyle name="20% - Accent5 2 3 2 2" xfId="413"/>
    <cellStyle name="20% - Accent5 2 3 3" xfId="412"/>
    <cellStyle name="20% - Accent5 2 3 4" xfId="569"/>
    <cellStyle name="20% - Accent5 2 4" xfId="267"/>
    <cellStyle name="20% - Accent5 2 4 2" xfId="414"/>
    <cellStyle name="20% - Accent5 2 5" xfId="268"/>
    <cellStyle name="20% - Accent5 2 5 2" xfId="415"/>
    <cellStyle name="20% - Accent5 2 6" xfId="380"/>
    <cellStyle name="20% - Accent5 2 7" xfId="513"/>
    <cellStyle name="20% - Accent5 3" xfId="108"/>
    <cellStyle name="20% - Accent5 4" xfId="533"/>
    <cellStyle name="20% - Accent5 4 2" xfId="589"/>
    <cellStyle name="20% - Accent6" xfId="6" builtinId="50" customBuiltin="1"/>
    <cellStyle name="20% - Accent6 2" xfId="142"/>
    <cellStyle name="20% - Accent6 2 2" xfId="206"/>
    <cellStyle name="20% - Accent6 2 2 2" xfId="599"/>
    <cellStyle name="20% - Accent6 2 2 3" xfId="555"/>
    <cellStyle name="20% - Accent6 2 3" xfId="269"/>
    <cellStyle name="20% - Accent6 2 3 2" xfId="270"/>
    <cellStyle name="20% - Accent6 2 3 2 2" xfId="417"/>
    <cellStyle name="20% - Accent6 2 3 3" xfId="416"/>
    <cellStyle name="20% - Accent6 2 3 4" xfId="570"/>
    <cellStyle name="20% - Accent6 2 4" xfId="271"/>
    <cellStyle name="20% - Accent6 2 4 2" xfId="418"/>
    <cellStyle name="20% - Accent6 2 5" xfId="272"/>
    <cellStyle name="20% - Accent6 2 5 2" xfId="419"/>
    <cellStyle name="20% - Accent6 2 6" xfId="381"/>
    <cellStyle name="20% - Accent6 2 7" xfId="514"/>
    <cellStyle name="20% - Accent6 3" xfId="538"/>
    <cellStyle name="20% - Accent6 4" xfId="535"/>
    <cellStyle name="20% - Accent6 4 2" xfId="591"/>
    <cellStyle name="40% - Accent1" xfId="7" builtinId="31" customBuiltin="1"/>
    <cellStyle name="40% - Accent1 2" xfId="143"/>
    <cellStyle name="40% - Accent1 2 2" xfId="207"/>
    <cellStyle name="40% - Accent1 2 2 2" xfId="600"/>
    <cellStyle name="40% - Accent1 2 2 3" xfId="556"/>
    <cellStyle name="40% - Accent1 2 3" xfId="273"/>
    <cellStyle name="40% - Accent1 2 3 2" xfId="274"/>
    <cellStyle name="40% - Accent1 2 3 2 2" xfId="421"/>
    <cellStyle name="40% - Accent1 2 3 3" xfId="420"/>
    <cellStyle name="40% - Accent1 2 3 4" xfId="571"/>
    <cellStyle name="40% - Accent1 2 4" xfId="275"/>
    <cellStyle name="40% - Accent1 2 4 2" xfId="422"/>
    <cellStyle name="40% - Accent1 2 5" xfId="276"/>
    <cellStyle name="40% - Accent1 2 5 2" xfId="423"/>
    <cellStyle name="40% - Accent1 2 6" xfId="382"/>
    <cellStyle name="40% - Accent1 2 7" xfId="515"/>
    <cellStyle name="40% - Accent1 3" xfId="109"/>
    <cellStyle name="40% - Accent1 4" xfId="526"/>
    <cellStyle name="40% - Accent1 4 2" xfId="582"/>
    <cellStyle name="40% - Accent2" xfId="8" builtinId="35" customBuiltin="1"/>
    <cellStyle name="40% - Accent2 2" xfId="144"/>
    <cellStyle name="40% - Accent2 2 2" xfId="208"/>
    <cellStyle name="40% - Accent2 2 2 2" xfId="601"/>
    <cellStyle name="40% - Accent2 2 2 3" xfId="557"/>
    <cellStyle name="40% - Accent2 2 3" xfId="277"/>
    <cellStyle name="40% - Accent2 2 3 2" xfId="278"/>
    <cellStyle name="40% - Accent2 2 3 2 2" xfId="425"/>
    <cellStyle name="40% - Accent2 2 3 3" xfId="424"/>
    <cellStyle name="40% - Accent2 2 3 4" xfId="572"/>
    <cellStyle name="40% - Accent2 2 4" xfId="279"/>
    <cellStyle name="40% - Accent2 2 4 2" xfId="426"/>
    <cellStyle name="40% - Accent2 2 5" xfId="280"/>
    <cellStyle name="40% - Accent2 2 5 2" xfId="427"/>
    <cellStyle name="40% - Accent2 2 6" xfId="383"/>
    <cellStyle name="40% - Accent2 2 7" xfId="516"/>
    <cellStyle name="40% - Accent2 3" xfId="110"/>
    <cellStyle name="40% - Accent2 4" xfId="528"/>
    <cellStyle name="40% - Accent2 4 2" xfId="584"/>
    <cellStyle name="40% - Accent3" xfId="9" builtinId="39" customBuiltin="1"/>
    <cellStyle name="40% - Accent3 2" xfId="145"/>
    <cellStyle name="40% - Accent3 2 2" xfId="209"/>
    <cellStyle name="40% - Accent3 2 2 2" xfId="602"/>
    <cellStyle name="40% - Accent3 2 2 3" xfId="558"/>
    <cellStyle name="40% - Accent3 2 3" xfId="281"/>
    <cellStyle name="40% - Accent3 2 3 2" xfId="282"/>
    <cellStyle name="40% - Accent3 2 3 2 2" xfId="429"/>
    <cellStyle name="40% - Accent3 2 3 3" xfId="428"/>
    <cellStyle name="40% - Accent3 2 3 4" xfId="573"/>
    <cellStyle name="40% - Accent3 2 4" xfId="283"/>
    <cellStyle name="40% - Accent3 2 4 2" xfId="430"/>
    <cellStyle name="40% - Accent3 2 5" xfId="284"/>
    <cellStyle name="40% - Accent3 2 5 2" xfId="431"/>
    <cellStyle name="40% - Accent3 2 6" xfId="384"/>
    <cellStyle name="40% - Accent3 2 7" xfId="517"/>
    <cellStyle name="40% - Accent3 3" xfId="111"/>
    <cellStyle name="40% - Accent3 4" xfId="530"/>
    <cellStyle name="40% - Accent3 4 2" xfId="586"/>
    <cellStyle name="40% - Accent4" xfId="10" builtinId="43" customBuiltin="1"/>
    <cellStyle name="40% - Accent4 2" xfId="146"/>
    <cellStyle name="40% - Accent4 2 2" xfId="210"/>
    <cellStyle name="40% - Accent4 2 2 2" xfId="603"/>
    <cellStyle name="40% - Accent4 2 2 3" xfId="559"/>
    <cellStyle name="40% - Accent4 2 3" xfId="285"/>
    <cellStyle name="40% - Accent4 2 3 2" xfId="286"/>
    <cellStyle name="40% - Accent4 2 3 2 2" xfId="433"/>
    <cellStyle name="40% - Accent4 2 3 3" xfId="432"/>
    <cellStyle name="40% - Accent4 2 3 4" xfId="574"/>
    <cellStyle name="40% - Accent4 2 4" xfId="287"/>
    <cellStyle name="40% - Accent4 2 4 2" xfId="434"/>
    <cellStyle name="40% - Accent4 2 5" xfId="288"/>
    <cellStyle name="40% - Accent4 2 5 2" xfId="435"/>
    <cellStyle name="40% - Accent4 2 6" xfId="385"/>
    <cellStyle name="40% - Accent4 2 7" xfId="518"/>
    <cellStyle name="40% - Accent4 3" xfId="112"/>
    <cellStyle name="40% - Accent4 4" xfId="532"/>
    <cellStyle name="40% - Accent4 4 2" xfId="588"/>
    <cellStyle name="40% - Accent5" xfId="11" builtinId="47" customBuiltin="1"/>
    <cellStyle name="40% - Accent5 2" xfId="147"/>
    <cellStyle name="40% - Accent5 2 2" xfId="211"/>
    <cellStyle name="40% - Accent5 2 2 2" xfId="604"/>
    <cellStyle name="40% - Accent5 2 2 3" xfId="560"/>
    <cellStyle name="40% - Accent5 2 3" xfId="289"/>
    <cellStyle name="40% - Accent5 2 3 2" xfId="290"/>
    <cellStyle name="40% - Accent5 2 3 2 2" xfId="437"/>
    <cellStyle name="40% - Accent5 2 3 3" xfId="436"/>
    <cellStyle name="40% - Accent5 2 3 4" xfId="575"/>
    <cellStyle name="40% - Accent5 2 4" xfId="291"/>
    <cellStyle name="40% - Accent5 2 4 2" xfId="438"/>
    <cellStyle name="40% - Accent5 2 5" xfId="292"/>
    <cellStyle name="40% - Accent5 2 5 2" xfId="439"/>
    <cellStyle name="40% - Accent5 2 6" xfId="386"/>
    <cellStyle name="40% - Accent5 2 7" xfId="519"/>
    <cellStyle name="40% - Accent5 3" xfId="539"/>
    <cellStyle name="40% - Accent5 4" xfId="534"/>
    <cellStyle name="40% - Accent5 4 2" xfId="590"/>
    <cellStyle name="40% - Accent6" xfId="12" builtinId="51" customBuiltin="1"/>
    <cellStyle name="40% - Accent6 2" xfId="148"/>
    <cellStyle name="40% - Accent6 2 2" xfId="212"/>
    <cellStyle name="40% - Accent6 2 2 2" xfId="605"/>
    <cellStyle name="40% - Accent6 2 2 3" xfId="561"/>
    <cellStyle name="40% - Accent6 2 3" xfId="293"/>
    <cellStyle name="40% - Accent6 2 3 2" xfId="294"/>
    <cellStyle name="40% - Accent6 2 3 2 2" xfId="441"/>
    <cellStyle name="40% - Accent6 2 3 3" xfId="440"/>
    <cellStyle name="40% - Accent6 2 3 4" xfId="576"/>
    <cellStyle name="40% - Accent6 2 4" xfId="295"/>
    <cellStyle name="40% - Accent6 2 4 2" xfId="442"/>
    <cellStyle name="40% - Accent6 2 5" xfId="296"/>
    <cellStyle name="40% - Accent6 2 5 2" xfId="443"/>
    <cellStyle name="40% - Accent6 2 6" xfId="387"/>
    <cellStyle name="40% - Accent6 2 7" xfId="520"/>
    <cellStyle name="40% - Accent6 3" xfId="113"/>
    <cellStyle name="40% - Accent6 4" xfId="536"/>
    <cellStyle name="40% - Accent6 4 2" xfId="592"/>
    <cellStyle name="60% - Accent1" xfId="13" builtinId="32" customBuiltin="1"/>
    <cellStyle name="60% - Accent1 2" xfId="149"/>
    <cellStyle name="60% - Accent1 2 2" xfId="213"/>
    <cellStyle name="60% - Accent1 3" xfId="114"/>
    <cellStyle name="60% - Accent2" xfId="14" builtinId="36" customBuiltin="1"/>
    <cellStyle name="60% - Accent2 2" xfId="150"/>
    <cellStyle name="60% - Accent2 2 2" xfId="214"/>
    <cellStyle name="60% - Accent2 3" xfId="115"/>
    <cellStyle name="60% - Accent3" xfId="15" builtinId="40" customBuiltin="1"/>
    <cellStyle name="60% - Accent3 2" xfId="151"/>
    <cellStyle name="60% - Accent3 2 2" xfId="215"/>
    <cellStyle name="60% - Accent3 3" xfId="116"/>
    <cellStyle name="60% - Accent4" xfId="16" builtinId="44" customBuiltin="1"/>
    <cellStyle name="60% - Accent4 2" xfId="152"/>
    <cellStyle name="60% - Accent4 2 2" xfId="216"/>
    <cellStyle name="60% - Accent4 3" xfId="117"/>
    <cellStyle name="60% - Accent5" xfId="17" builtinId="48" customBuiltin="1"/>
    <cellStyle name="60% - Accent5 2" xfId="153"/>
    <cellStyle name="60% - Accent5 2 2" xfId="217"/>
    <cellStyle name="60% - Accent5 3" xfId="540"/>
    <cellStyle name="60% - Accent6" xfId="18" builtinId="52" customBuiltin="1"/>
    <cellStyle name="60% - Accent6 2" xfId="154"/>
    <cellStyle name="60% - Accent6 2 2" xfId="218"/>
    <cellStyle name="60% - Accent6 3" xfId="118"/>
    <cellStyle name="Accent1" xfId="19" builtinId="29" customBuiltin="1"/>
    <cellStyle name="Accent1 2" xfId="155"/>
    <cellStyle name="Accent1 2 2" xfId="219"/>
    <cellStyle name="Accent1 3" xfId="119"/>
    <cellStyle name="Accent2" xfId="20" builtinId="33" customBuiltin="1"/>
    <cellStyle name="Accent2 2" xfId="156"/>
    <cellStyle name="Accent2 2 2" xfId="220"/>
    <cellStyle name="Accent2 3" xfId="120"/>
    <cellStyle name="Accent3" xfId="21" builtinId="37" customBuiltin="1"/>
    <cellStyle name="Accent3 2" xfId="157"/>
    <cellStyle name="Accent3 2 2" xfId="221"/>
    <cellStyle name="Accent3 3" xfId="121"/>
    <cellStyle name="Accent4" xfId="22" builtinId="41" customBuiltin="1"/>
    <cellStyle name="Accent4 2" xfId="158"/>
    <cellStyle name="Accent4 2 2" xfId="222"/>
    <cellStyle name="Accent4 3" xfId="122"/>
    <cellStyle name="Accent5" xfId="23" builtinId="45" customBuiltin="1"/>
    <cellStyle name="Accent5 2" xfId="159"/>
    <cellStyle name="Accent5 2 2" xfId="223"/>
    <cellStyle name="Accent5 3" xfId="541"/>
    <cellStyle name="Accent6" xfId="24" builtinId="49" customBuiltin="1"/>
    <cellStyle name="Accent6 2" xfId="160"/>
    <cellStyle name="Accent6 2 2" xfId="224"/>
    <cellStyle name="Accent6 3" xfId="542"/>
    <cellStyle name="args.style" xfId="25"/>
    <cellStyle name="Bad" xfId="26" builtinId="27" customBuiltin="1"/>
    <cellStyle name="Bad 2" xfId="161"/>
    <cellStyle name="Bad 2 2" xfId="225"/>
    <cellStyle name="Bad 3" xfId="543"/>
    <cellStyle name="Calculation" xfId="27" builtinId="22" customBuiltin="1"/>
    <cellStyle name="Calculation 2" xfId="162"/>
    <cellStyle name="Calculation 2 2" xfId="226"/>
    <cellStyle name="Calculation 3" xfId="123"/>
    <cellStyle name="Check Cell" xfId="28" builtinId="23" customBuiltin="1"/>
    <cellStyle name="Check Cell 2" xfId="163"/>
    <cellStyle name="Check Cell 2 2" xfId="227"/>
    <cellStyle name="Check Cell 3" xfId="544"/>
    <cellStyle name="Comma" xfId="29" builtinId="3"/>
    <cellStyle name="Comma 2" xfId="93"/>
    <cellStyle name="Comma 2 2" xfId="99"/>
    <cellStyle name="Comma 2 2 2" xfId="187"/>
    <cellStyle name="Comma 2 2 2 2" xfId="297"/>
    <cellStyle name="Comma 2 2 2 2 2" xfId="298"/>
    <cellStyle name="Comma 2 2 2 2 2 2" xfId="445"/>
    <cellStyle name="Comma 2 2 2 2 3" xfId="444"/>
    <cellStyle name="Comma 2 2 2 3" xfId="299"/>
    <cellStyle name="Comma 2 2 2 3 2" xfId="446"/>
    <cellStyle name="Comma 2 2 2 4" xfId="300"/>
    <cellStyle name="Comma 2 2 2 4 2" xfId="447"/>
    <cellStyle name="Comma 2 2 2 5" xfId="394"/>
    <cellStyle name="Comma 2 2 3" xfId="229"/>
    <cellStyle name="Comma 2 2 4" xfId="301"/>
    <cellStyle name="Comma 2 2 4 2" xfId="302"/>
    <cellStyle name="Comma 2 2 4 2 2" xfId="449"/>
    <cellStyle name="Comma 2 2 4 3" xfId="448"/>
    <cellStyle name="Comma 2 2 5" xfId="303"/>
    <cellStyle name="Comma 2 2 5 2" xfId="304"/>
    <cellStyle name="Comma 2 2 5 2 2" xfId="451"/>
    <cellStyle name="Comma 2 2 5 3" xfId="450"/>
    <cellStyle name="Comma 2 2 6" xfId="305"/>
    <cellStyle name="Comma 2 2 6 2" xfId="452"/>
    <cellStyle name="Comma 2 2 7" xfId="306"/>
    <cellStyle name="Comma 2 2 7 2" xfId="453"/>
    <cellStyle name="Comma 2 2 8" xfId="374"/>
    <cellStyle name="Comma 2 3" xfId="185"/>
    <cellStyle name="Comma 2 3 2" xfId="307"/>
    <cellStyle name="Comma 2 3 2 2" xfId="308"/>
    <cellStyle name="Comma 2 3 2 2 2" xfId="455"/>
    <cellStyle name="Comma 2 3 2 3" xfId="454"/>
    <cellStyle name="Comma 2 3 3" xfId="309"/>
    <cellStyle name="Comma 2 3 3 2" xfId="310"/>
    <cellStyle name="Comma 2 3 3 2 2" xfId="457"/>
    <cellStyle name="Comma 2 3 3 3" xfId="456"/>
    <cellStyle name="Comma 2 3 4" xfId="311"/>
    <cellStyle name="Comma 2 3 5" xfId="392"/>
    <cellStyle name="Comma 2 4" xfId="194"/>
    <cellStyle name="Comma 2 5" xfId="312"/>
    <cellStyle name="Comma 2 5 2" xfId="313"/>
    <cellStyle name="Comma 2 5 2 2" xfId="459"/>
    <cellStyle name="Comma 2 5 3" xfId="458"/>
    <cellStyle name="Comma 2 6" xfId="314"/>
    <cellStyle name="Comma 2 6 2" xfId="315"/>
    <cellStyle name="Comma 2 6 2 2" xfId="461"/>
    <cellStyle name="Comma 2 6 3" xfId="460"/>
    <cellStyle name="Comma 2 7" xfId="316"/>
    <cellStyle name="Comma 2 7 2" xfId="462"/>
    <cellStyle name="Comma 2 8" xfId="317"/>
    <cellStyle name="Comma 2 8 2" xfId="463"/>
    <cellStyle name="Comma 2 9" xfId="372"/>
    <cellStyle name="Comma 3" xfId="124"/>
    <cellStyle name="Comma 3 2" xfId="228"/>
    <cellStyle name="Comma 4" xfId="193"/>
    <cellStyle name="Comma 5" xfId="246"/>
    <cellStyle name="Comma 6" xfId="506"/>
    <cellStyle name="Comma_CBS Mock Up V6 CBOC" xfId="30"/>
    <cellStyle name="Comma_New IR Template" xfId="31"/>
    <cellStyle name="CommaIan" xfId="32"/>
    <cellStyle name="Currency" xfId="33" builtinId="4"/>
    <cellStyle name="Currency 14" xfId="610"/>
    <cellStyle name="Currency 2" xfId="230"/>
    <cellStyle name="Currency 3" xfId="195"/>
    <cellStyle name="Currency 4" xfId="318"/>
    <cellStyle name="Explanatory Text" xfId="34" builtinId="53" customBuiltin="1"/>
    <cellStyle name="Explanatory Text 2" xfId="91"/>
    <cellStyle name="Explanatory Text 2 2" xfId="231"/>
    <cellStyle name="Explanatory Text 3" xfId="125"/>
    <cellStyle name="Good" xfId="35" builtinId="26" customBuiltin="1"/>
    <cellStyle name="Good 2" xfId="164"/>
    <cellStyle name="Good 2 2" xfId="232"/>
    <cellStyle name="Good 3" xfId="545"/>
    <cellStyle name="Grey" xfId="36"/>
    <cellStyle name="Grey 2" xfId="95"/>
    <cellStyle name="Header1" xfId="37"/>
    <cellStyle name="Header2" xfId="38"/>
    <cellStyle name="Heading 1" xfId="39" builtinId="16" customBuiltin="1"/>
    <cellStyle name="Heading 1 2" xfId="165"/>
    <cellStyle name="Heading 1 2 2" xfId="233"/>
    <cellStyle name="Heading 1 3" xfId="126"/>
    <cellStyle name="Heading 2" xfId="40" builtinId="17" customBuiltin="1"/>
    <cellStyle name="Heading 2 2" xfId="166"/>
    <cellStyle name="Heading 2 2 2" xfId="234"/>
    <cellStyle name="Heading 2 3" xfId="127"/>
    <cellStyle name="Heading 3" xfId="41" builtinId="18" customBuiltin="1"/>
    <cellStyle name="Heading 3 2" xfId="167"/>
    <cellStyle name="Heading 3 2 2" xfId="235"/>
    <cellStyle name="Heading 3 3" xfId="128"/>
    <cellStyle name="Heading 4" xfId="42" builtinId="19" customBuiltin="1"/>
    <cellStyle name="Heading 4 2" xfId="168"/>
    <cellStyle name="Heading 4 2 2" xfId="236"/>
    <cellStyle name="Heading 4 3" xfId="129"/>
    <cellStyle name="Ian0dp" xfId="43"/>
    <cellStyle name="ian1dp" xfId="44"/>
    <cellStyle name="ian2dp" xfId="45"/>
    <cellStyle name="Ian3dp" xfId="46"/>
    <cellStyle name="Ian4dp" xfId="47"/>
    <cellStyle name="Input" xfId="48" builtinId="20" customBuiltin="1"/>
    <cellStyle name="Input [yellow]" xfId="49"/>
    <cellStyle name="Input [yellow] 2" xfId="96"/>
    <cellStyle name="Input 2" xfId="169"/>
    <cellStyle name="Input 2 2" xfId="237"/>
    <cellStyle name="Input 3" xfId="130"/>
    <cellStyle name="Input 4" xfId="177"/>
    <cellStyle name="Input 5" xfId="507"/>
    <cellStyle name="Linked Cell" xfId="50" builtinId="24" customBuiltin="1"/>
    <cellStyle name="Linked Cell 2" xfId="170"/>
    <cellStyle name="Linked Cell 2 2" xfId="238"/>
    <cellStyle name="Linked Cell 3" xfId="546"/>
    <cellStyle name="Millares [0]_results" xfId="51"/>
    <cellStyle name="Millares_results" xfId="52"/>
    <cellStyle name="Milliers [0]_!!!GO" xfId="53"/>
    <cellStyle name="Milliers_!!!GO" xfId="54"/>
    <cellStyle name="Moneda [0]_results" xfId="55"/>
    <cellStyle name="Moneda_results" xfId="56"/>
    <cellStyle name="Monétaire [0]_!!!GO" xfId="57"/>
    <cellStyle name="Monétaire_!!!GO" xfId="58"/>
    <cellStyle name="Neutral" xfId="59" builtinId="28" customBuiltin="1"/>
    <cellStyle name="Neutral 2" xfId="171"/>
    <cellStyle name="Neutral 2 2" xfId="239"/>
    <cellStyle name="Neutral 3" xfId="547"/>
    <cellStyle name="Nor}al" xfId="60"/>
    <cellStyle name="Nor}al 2" xfId="92"/>
    <cellStyle name="Normal" xfId="0" builtinId="0"/>
    <cellStyle name="Normal - Style1" xfId="61"/>
    <cellStyle name="Normal 10" xfId="178"/>
    <cellStyle name="Normal 11" xfId="183"/>
    <cellStyle name="Normal 12" xfId="179"/>
    <cellStyle name="Normal 13" xfId="182"/>
    <cellStyle name="Normal 14" xfId="181"/>
    <cellStyle name="Normal 14 2" xfId="319"/>
    <cellStyle name="Normal 14 2 2" xfId="320"/>
    <cellStyle name="Normal 14 2 2 2" xfId="465"/>
    <cellStyle name="Normal 14 2 3" xfId="464"/>
    <cellStyle name="Normal 14 3" xfId="321"/>
    <cellStyle name="Normal 14 3 2" xfId="466"/>
    <cellStyle name="Normal 14 4" xfId="322"/>
    <cellStyle name="Normal 14 4 2" xfId="467"/>
    <cellStyle name="Normal 14 5" xfId="390"/>
    <cellStyle name="Normal 15" xfId="188"/>
    <cellStyle name="Normal 16" xfId="190"/>
    <cellStyle name="Normal 17" xfId="191"/>
    <cellStyle name="Normal 18" xfId="189"/>
    <cellStyle name="Normal 18 2" xfId="323"/>
    <cellStyle name="Normal 18 2 2" xfId="324"/>
    <cellStyle name="Normal 18 2 2 2" xfId="469"/>
    <cellStyle name="Normal 18 2 3" xfId="468"/>
    <cellStyle name="Normal 18 3" xfId="325"/>
    <cellStyle name="Normal 18 3 2" xfId="470"/>
    <cellStyle name="Normal 18 4" xfId="326"/>
    <cellStyle name="Normal 18 4 2" xfId="471"/>
    <cellStyle name="Normal 18 5" xfId="395"/>
    <cellStyle name="Normal 19" xfId="180"/>
    <cellStyle name="Normal 2" xfId="90"/>
    <cellStyle name="Normal 2 10" xfId="371"/>
    <cellStyle name="Normal 2 11" xfId="508"/>
    <cellStyle name="Normal 2 2" xfId="98"/>
    <cellStyle name="Normal 2 2 10" xfId="521"/>
    <cellStyle name="Normal 2 2 2" xfId="172"/>
    <cellStyle name="Normal 2 2 2 2" xfId="327"/>
    <cellStyle name="Normal 2 2 2 2 2" xfId="328"/>
    <cellStyle name="Normal 2 2 2 2 2 2" xfId="473"/>
    <cellStyle name="Normal 2 2 2 2 3" xfId="472"/>
    <cellStyle name="Normal 2 2 2 2 4" xfId="606"/>
    <cellStyle name="Normal 2 2 2 3" xfId="329"/>
    <cellStyle name="Normal 2 2 2 3 2" xfId="474"/>
    <cellStyle name="Normal 2 2 2 3 3" xfId="608"/>
    <cellStyle name="Normal 2 2 2 4" xfId="330"/>
    <cellStyle name="Normal 2 2 2 4 2" xfId="475"/>
    <cellStyle name="Normal 2 2 2 5" xfId="388"/>
    <cellStyle name="Normal 2 2 2 6" xfId="562"/>
    <cellStyle name="Normal 2 2 3" xfId="186"/>
    <cellStyle name="Normal 2 2 3 2" xfId="331"/>
    <cellStyle name="Normal 2 2 3 2 2" xfId="332"/>
    <cellStyle name="Normal 2 2 3 2 2 2" xfId="477"/>
    <cellStyle name="Normal 2 2 3 2 3" xfId="476"/>
    <cellStyle name="Normal 2 2 3 3" xfId="333"/>
    <cellStyle name="Normal 2 2 3 3 2" xfId="478"/>
    <cellStyle name="Normal 2 2 3 4" xfId="334"/>
    <cellStyle name="Normal 2 2 3 4 2" xfId="479"/>
    <cellStyle name="Normal 2 2 3 5" xfId="393"/>
    <cellStyle name="Normal 2 2 3 6" xfId="577"/>
    <cellStyle name="Normal 2 2 4" xfId="197"/>
    <cellStyle name="Normal 2 2 5" xfId="335"/>
    <cellStyle name="Normal 2 2 5 2" xfId="336"/>
    <cellStyle name="Normal 2 2 5 2 2" xfId="481"/>
    <cellStyle name="Normal 2 2 5 3" xfId="480"/>
    <cellStyle name="Normal 2 2 6" xfId="337"/>
    <cellStyle name="Normal 2 2 6 2" xfId="338"/>
    <cellStyle name="Normal 2 2 6 2 2" xfId="483"/>
    <cellStyle name="Normal 2 2 6 3" xfId="482"/>
    <cellStyle name="Normal 2 2 7" xfId="339"/>
    <cellStyle name="Normal 2 2 7 2" xfId="484"/>
    <cellStyle name="Normal 2 2 8" xfId="340"/>
    <cellStyle name="Normal 2 2 8 2" xfId="485"/>
    <cellStyle name="Normal 2 2 9" xfId="373"/>
    <cellStyle name="Normal 2 3" xfId="136"/>
    <cellStyle name="Normal 2 3 2" xfId="341"/>
    <cellStyle name="Normal 2 3 2 2" xfId="342"/>
    <cellStyle name="Normal 2 3 2 2 2" xfId="487"/>
    <cellStyle name="Normal 2 3 2 3" xfId="486"/>
    <cellStyle name="Normal 2 3 2 4" xfId="593"/>
    <cellStyle name="Normal 2 3 3" xfId="343"/>
    <cellStyle name="Normal 2 3 3 2" xfId="344"/>
    <cellStyle name="Normal 2 3 3 2 2" xfId="489"/>
    <cellStyle name="Normal 2 3 3 3" xfId="488"/>
    <cellStyle name="Normal 2 3 4" xfId="345"/>
    <cellStyle name="Normal 2 3 5" xfId="375"/>
    <cellStyle name="Normal 2 3 6" xfId="549"/>
    <cellStyle name="Normal 2 4" xfId="184"/>
    <cellStyle name="Normal 2 4 2" xfId="346"/>
    <cellStyle name="Normal 2 4 2 2" xfId="347"/>
    <cellStyle name="Normal 2 4 2 2 2" xfId="491"/>
    <cellStyle name="Normal 2 4 2 3" xfId="490"/>
    <cellStyle name="Normal 2 4 3" xfId="348"/>
    <cellStyle name="Normal 2 4 3 2" xfId="492"/>
    <cellStyle name="Normal 2 4 4" xfId="349"/>
    <cellStyle name="Normal 2 4 4 2" xfId="493"/>
    <cellStyle name="Normal 2 4 5" xfId="391"/>
    <cellStyle name="Normal 2 4 6" xfId="537"/>
    <cellStyle name="Normal 2 5" xfId="196"/>
    <cellStyle name="Normal 2 5 2" xfId="564"/>
    <cellStyle name="Normal 2 6" xfId="350"/>
    <cellStyle name="Normal 2 6 2" xfId="351"/>
    <cellStyle name="Normal 2 6 2 2" xfId="495"/>
    <cellStyle name="Normal 2 6 3" xfId="494"/>
    <cellStyle name="Normal 2 7" xfId="352"/>
    <cellStyle name="Normal 2 7 2" xfId="353"/>
    <cellStyle name="Normal 2 7 2 2" xfId="497"/>
    <cellStyle name="Normal 2 7 3" xfId="496"/>
    <cellStyle name="Normal 2 8" xfId="354"/>
    <cellStyle name="Normal 2 8 2" xfId="498"/>
    <cellStyle name="Normal 2 9" xfId="355"/>
    <cellStyle name="Normal 2 9 2" xfId="499"/>
    <cellStyle name="Normal 20" xfId="192"/>
    <cellStyle name="Normal 21" xfId="247"/>
    <cellStyle name="Normal 22" xfId="356"/>
    <cellStyle name="Normal 23" xfId="357"/>
    <cellStyle name="Normal 24" xfId="358"/>
    <cellStyle name="Normal 25" xfId="359"/>
    <cellStyle name="Normal 26" xfId="248"/>
    <cellStyle name="Normal 27" xfId="369"/>
    <cellStyle name="Normal 28" xfId="370"/>
    <cellStyle name="Normal 29" xfId="505"/>
    <cellStyle name="Normal 3" xfId="94"/>
    <cellStyle name="Normal 3 2" xfId="240"/>
    <cellStyle name="Normal 3 2 2" xfId="579"/>
    <cellStyle name="Normal 3 3" xfId="523"/>
    <cellStyle name="Normal 33" xfId="504"/>
    <cellStyle name="Normal 33 3" xfId="612"/>
    <cellStyle name="Normal 4" xfId="100"/>
    <cellStyle name="Normal 4 2" xfId="198"/>
    <cellStyle name="Normal 43" xfId="609"/>
    <cellStyle name="Normal 5" xfId="88"/>
    <cellStyle name="Normal 5 2" xfId="199"/>
    <cellStyle name="Normal 54" xfId="611"/>
    <cellStyle name="Normal 6" xfId="101"/>
    <cellStyle name="Normal 6 2" xfId="200"/>
    <cellStyle name="Normal 7" xfId="102"/>
    <cellStyle name="Normal 8" xfId="103"/>
    <cellStyle name="Normal 9" xfId="135"/>
    <cellStyle name="Normal_Public Investor Report_2012_02_v6" xfId="62"/>
    <cellStyle name="Note" xfId="63" builtinId="10" customBuiltin="1"/>
    <cellStyle name="Note 2" xfId="97"/>
    <cellStyle name="Note 2 2" xfId="173"/>
    <cellStyle name="Note 2 2 2" xfId="360"/>
    <cellStyle name="Note 2 2 2 2" xfId="361"/>
    <cellStyle name="Note 2 2 2 2 2" xfId="501"/>
    <cellStyle name="Note 2 2 2 3" xfId="500"/>
    <cellStyle name="Note 2 2 2 4" xfId="607"/>
    <cellStyle name="Note 2 2 3" xfId="362"/>
    <cellStyle name="Note 2 2 3 2" xfId="502"/>
    <cellStyle name="Note 2 2 4" xfId="363"/>
    <cellStyle name="Note 2 2 4 2" xfId="503"/>
    <cellStyle name="Note 2 2 5" xfId="389"/>
    <cellStyle name="Note 2 2 6" xfId="563"/>
    <cellStyle name="Note 2 3" xfId="578"/>
    <cellStyle name="Note 2 4" xfId="522"/>
    <cellStyle name="Note 3" xfId="131"/>
    <cellStyle name="Note 4" xfId="524"/>
    <cellStyle name="Note 4 2" xfId="580"/>
    <cellStyle name="Œ…‹æØ‚è [0.00]_Region Orders (2)" xfId="64"/>
    <cellStyle name="Œ…‹æØ‚è_Region Orders (2)" xfId="65"/>
    <cellStyle name="Output" xfId="66" builtinId="21" customBuiltin="1"/>
    <cellStyle name="Output 2" xfId="174"/>
    <cellStyle name="Output 2 2" xfId="241"/>
    <cellStyle name="Output 3" xfId="132"/>
    <cellStyle name="Output Amounts" xfId="67"/>
    <cellStyle name="Output Column Headings" xfId="68"/>
    <cellStyle name="Output Line Items" xfId="69"/>
    <cellStyle name="Output Report Heading" xfId="70"/>
    <cellStyle name="Output Report Title" xfId="71"/>
    <cellStyle name="per.style" xfId="72"/>
    <cellStyle name="Percent" xfId="73" builtinId="5"/>
    <cellStyle name="Percent [2]" xfId="74"/>
    <cellStyle name="Percent 2" xfId="242"/>
    <cellStyle name="Percent 2 2" xfId="364"/>
    <cellStyle name="Percent 2 3" xfId="365"/>
    <cellStyle name="Percent 3" xfId="366"/>
    <cellStyle name="Percent 4" xfId="367"/>
    <cellStyle name="Percent 5" xfId="368"/>
    <cellStyle name="pricing" xfId="75"/>
    <cellStyle name="PSChar" xfId="76"/>
    <cellStyle name="PSDate" xfId="77"/>
    <cellStyle name="PSDec" xfId="78"/>
    <cellStyle name="PSHeading" xfId="79"/>
    <cellStyle name="PSInt" xfId="80"/>
    <cellStyle name="PSSpacer" xfId="81"/>
    <cellStyle name="shading" xfId="82"/>
    <cellStyle name="Standard" xfId="83"/>
    <cellStyle name="Style 1" xfId="84"/>
    <cellStyle name="Title" xfId="85" builtinId="15" customBuiltin="1"/>
    <cellStyle name="Title 2" xfId="89"/>
    <cellStyle name="Title 2 2" xfId="243"/>
    <cellStyle name="Title 3" xfId="133"/>
    <cellStyle name="Total" xfId="86" builtinId="25" customBuiltin="1"/>
    <cellStyle name="Total 2" xfId="175"/>
    <cellStyle name="Total 2 2" xfId="244"/>
    <cellStyle name="Total 3" xfId="134"/>
    <cellStyle name="Warning Text" xfId="87" builtinId="11" customBuiltin="1"/>
    <cellStyle name="Warning Text 2" xfId="176"/>
    <cellStyle name="Warning Text 2 2" xfId="245"/>
    <cellStyle name="Warning Text 3" xfId="548"/>
  </cellStyles>
  <dxfs count="213">
    <dxf>
      <fill>
        <patternFill patternType="solid">
          <bgColor theme="1"/>
        </patternFill>
      </fill>
    </dxf>
    <dxf>
      <fill>
        <patternFill patternType="solid">
          <bgColor theme="1"/>
        </patternFill>
      </fill>
    </dxf>
    <dxf>
      <font>
        <color theme="0"/>
      </font>
    </dxf>
    <dxf>
      <fill>
        <patternFill patternType="solid">
          <bgColor theme="1"/>
        </patternFill>
      </fill>
    </dxf>
    <dxf>
      <font>
        <b/>
      </font>
    </dxf>
    <dxf>
      <font>
        <b/>
      </font>
    </dxf>
    <dxf>
      <font>
        <b/>
      </font>
    </dxf>
    <dxf>
      <font>
        <color theme="0"/>
      </font>
    </dxf>
    <dxf>
      <fill>
        <patternFill patternType="solid">
          <bgColor theme="1"/>
        </patternFill>
      </fill>
    </dxf>
    <dxf>
      <font>
        <b/>
      </font>
    </dxf>
    <dxf>
      <font>
        <b/>
      </font>
    </dxf>
    <dxf>
      <alignment horizontal="center" readingOrder="0"/>
    </dxf>
    <dxf>
      <border>
        <right/>
      </border>
    </dxf>
    <dxf>
      <numFmt numFmtId="0" formatCode="General"/>
    </dxf>
    <dxf>
      <numFmt numFmtId="220" formatCode="&quot;£&quot;#,##0.00"/>
    </dxf>
    <dxf>
      <fill>
        <patternFill patternType="solid">
          <bgColor indexed="45"/>
        </patternFill>
      </fill>
    </dxf>
    <dxf>
      <fill>
        <patternFill>
          <bgColor indexed="10"/>
        </patternFill>
      </fill>
    </dxf>
    <dxf>
      <fill>
        <patternFill patternType="none"/>
      </fill>
    </dxf>
    <dxf>
      <fill>
        <patternFill patternType="none"/>
      </fill>
    </dxf>
    <dxf>
      <fill>
        <patternFill patternType="solid">
          <bgColor indexed="46"/>
        </patternFill>
      </fill>
    </dxf>
    <dxf>
      <fill>
        <patternFill patternType="solid">
          <bgColor indexed="46"/>
        </patternFill>
      </fill>
    </dxf>
    <dxf>
      <fill>
        <patternFill patternType="none"/>
      </fill>
    </dxf>
    <dxf>
      <numFmt numFmtId="165" formatCode="&quot;£&quot;#,##0.00_);\(&quot;£&quot;#,##0.00\)"/>
    </dxf>
    <dxf>
      <fill>
        <patternFill patternType="solid">
          <bgColor indexed="46"/>
        </patternFill>
      </fill>
    </dxf>
    <dxf>
      <numFmt numFmtId="176" formatCode="#,##0\ ;[Red]\(#,##0\);&quot;0 &quot;"/>
    </dxf>
    <dxf>
      <numFmt numFmtId="176" formatCode="#,##0\ ;[Red]\(#,##0\);&quot;0 &quot;"/>
    </dxf>
    <dxf>
      <numFmt numFmtId="176" formatCode="#,##0\ ;[Red]\(#,##0\);&quot;0 &quot;"/>
    </dxf>
    <dxf>
      <numFmt numFmtId="176" formatCode="#,##0\ ;[Red]\(#,##0\);&quot;0 &quot;"/>
    </dxf>
    <dxf>
      <numFmt numFmtId="176" formatCode="#,##0\ ;[Red]\(#,##0\);&quot;0 &quot;"/>
    </dxf>
    <dxf>
      <numFmt numFmtId="176" formatCode="#,##0\ ;[Red]\(#,##0\);&quot;0 &quot;"/>
    </dxf>
    <dxf>
      <fill>
        <patternFill>
          <bgColor indexed="10"/>
        </patternFill>
      </fill>
    </dxf>
    <dxf>
      <fill>
        <patternFill>
          <bgColor indexed="10"/>
        </patternFill>
      </fill>
    </dxf>
    <dxf>
      <alignment horizontal="center" readingOrder="0"/>
    </dxf>
    <dxf>
      <numFmt numFmtId="168" formatCode="_(&quot;£&quot;* #,##0.00_);_(&quot;£&quot;* \(#,##0.00\);_(&quot;£&quot;* &quot;-&quot;??_);_(@_)"/>
    </dxf>
    <dxf>
      <numFmt numFmtId="168" formatCode="_(&quot;£&quot;* #,##0.00_);_(&quot;£&quot;* \(#,##0.00\);_(&quot;£&quot;* &quot;-&quot;??_);_(@_)"/>
    </dxf>
    <dxf>
      <alignment vertical="center" readingOrder="0"/>
    </dxf>
    <dxf>
      <alignment horizontal="center" readingOrder="0"/>
    </dxf>
    <dxf>
      <numFmt numFmtId="168" formatCode="_(&quot;£&quot;* #,##0.00_);_(&quot;£&quot;* \(#,##0.00\);_(&quot;£&quot;* &quot;-&quot;??_);_(@_)"/>
    </dxf>
    <dxf>
      <numFmt numFmtId="168" formatCode="_(&quot;£&quot;* #,##0.00_);_(&quot;£&quot;* \(#,##0.00\);_(&quot;£&quot;* &quot;-&quot;??_);_(@_)"/>
    </dxf>
    <dxf>
      <alignment vertical="center" readingOrder="0"/>
    </dxf>
    <dxf>
      <font>
        <condense val="0"/>
        <extend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Light16"/>
  <colors>
    <mruColors>
      <color rgb="FFFFFFCC"/>
      <color rgb="FF333399"/>
      <color rgb="FFFFFF99"/>
      <color rgb="FFFFCCFF"/>
      <color rgb="FF99CCFF"/>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eetMetadata" Target="metadata.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86014</xdr:colOff>
      <xdr:row>56</xdr:row>
      <xdr:rowOff>69563</xdr:rowOff>
    </xdr:from>
    <xdr:to>
      <xdr:col>9</xdr:col>
      <xdr:colOff>545326</xdr:colOff>
      <xdr:row>60</xdr:row>
      <xdr:rowOff>314419</xdr:rowOff>
    </xdr:to>
    <xdr:pic>
      <xdr:nvPicPr>
        <xdr:cNvPr id="2" name="Picture 1">
          <a:extLst>
            <a:ext uri="{FF2B5EF4-FFF2-40B4-BE49-F238E27FC236}">
              <a16:creationId xmlns:a16="http://schemas.microsoft.com/office/drawing/2014/main" xmlns="" id="{00000000-0008-0000-1C00-000002000000}"/>
            </a:ext>
          </a:extLst>
        </xdr:cNvPr>
        <xdr:cNvPicPr>
          <a:picLocks noChangeAspect="1"/>
        </xdr:cNvPicPr>
      </xdr:nvPicPr>
      <xdr:blipFill>
        <a:blip xmlns:r="http://schemas.openxmlformats.org/officeDocument/2006/relationships" r:embed="rId1"/>
        <a:stretch>
          <a:fillRect/>
        </a:stretch>
      </xdr:blipFill>
      <xdr:spPr>
        <a:xfrm>
          <a:off x="20390139" y="12356813"/>
          <a:ext cx="3316812" cy="130530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ct-fp-02\groupdata$\GroupData$\Covered%20Bond%20&amp;%20ACT%20Work\Mercia%20No%201\Strat%20tables%20201210\Mercia%20Strat%20tables%20201212_v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vered%20Bond%20&amp;%20ACT%20Work/key%20inputs/Key%20inputs%2020220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overed%20Bond%20&amp;%20ACT%20Work/BCAD/Pool%20movement%20to%20date%20(CB,%20RMB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
      <sheetName val="testing results"/>
      <sheetName val="BTLs"/>
      <sheetName val="PV_BTLs"/>
      <sheetName val="Data"/>
      <sheetName val="Ranges"/>
      <sheetName val="PV"/>
      <sheetName val="Summary"/>
      <sheetName val="Check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ow r="3">
          <cell r="C3">
            <v>1571343810.0300002</v>
          </cell>
          <cell r="D3">
            <v>13683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
      <sheetName val="Procedures"/>
      <sheetName val="Covered Bonds"/>
      <sheetName val="Credit Ratings"/>
      <sheetName val="Standard Variable Rates"/>
      <sheetName val="Holidays"/>
      <sheetName val="SONIA Rates"/>
      <sheetName val="Key inputs 202202"/>
    </sheetNames>
    <sheetDataSet>
      <sheetData sheetId="0"/>
      <sheetData sheetId="1"/>
      <sheetData sheetId="2">
        <row r="69">
          <cell r="C69">
            <v>44645</v>
          </cell>
        </row>
      </sheetData>
      <sheetData sheetId="3">
        <row r="5">
          <cell r="B5" t="str">
            <v>A+</v>
          </cell>
        </row>
      </sheetData>
      <sheetData sheetId="4">
        <row r="4">
          <cell r="B4">
            <v>4.6399999999999997E-2</v>
          </cell>
        </row>
      </sheetData>
      <sheetData sheetId="5">
        <row r="2">
          <cell r="E2">
            <v>35796</v>
          </cell>
        </row>
        <row r="3">
          <cell r="E3">
            <v>35895</v>
          </cell>
        </row>
        <row r="4">
          <cell r="E4">
            <v>35898</v>
          </cell>
        </row>
        <row r="5">
          <cell r="E5">
            <v>35919</v>
          </cell>
        </row>
        <row r="6">
          <cell r="E6">
            <v>35940</v>
          </cell>
        </row>
        <row r="7">
          <cell r="E7">
            <v>36038</v>
          </cell>
        </row>
        <row r="8">
          <cell r="E8">
            <v>36154</v>
          </cell>
        </row>
        <row r="9">
          <cell r="E9">
            <v>36157</v>
          </cell>
        </row>
        <row r="10">
          <cell r="E10">
            <v>36161</v>
          </cell>
        </row>
        <row r="11">
          <cell r="E11">
            <v>36252</v>
          </cell>
        </row>
        <row r="12">
          <cell r="E12">
            <v>36255</v>
          </cell>
        </row>
        <row r="13">
          <cell r="E13">
            <v>36283</v>
          </cell>
        </row>
        <row r="14">
          <cell r="E14">
            <v>36311</v>
          </cell>
        </row>
        <row r="15">
          <cell r="E15">
            <v>36402</v>
          </cell>
        </row>
        <row r="16">
          <cell r="E16">
            <v>36521</v>
          </cell>
        </row>
        <row r="17">
          <cell r="E17">
            <v>36522</v>
          </cell>
        </row>
        <row r="18">
          <cell r="E18">
            <v>36525</v>
          </cell>
        </row>
        <row r="19">
          <cell r="E19">
            <v>36528</v>
          </cell>
        </row>
        <row r="20">
          <cell r="E20">
            <v>36637</v>
          </cell>
        </row>
        <row r="21">
          <cell r="E21">
            <v>36640</v>
          </cell>
        </row>
        <row r="22">
          <cell r="E22">
            <v>36647</v>
          </cell>
        </row>
        <row r="23">
          <cell r="E23">
            <v>36675</v>
          </cell>
        </row>
        <row r="24">
          <cell r="E24">
            <v>36766</v>
          </cell>
        </row>
        <row r="25">
          <cell r="E25">
            <v>36885</v>
          </cell>
        </row>
        <row r="26">
          <cell r="E26">
            <v>36886</v>
          </cell>
        </row>
        <row r="27">
          <cell r="E27">
            <v>36892</v>
          </cell>
        </row>
        <row r="28">
          <cell r="E28">
            <v>36994</v>
          </cell>
        </row>
        <row r="29">
          <cell r="E29">
            <v>36997</v>
          </cell>
        </row>
        <row r="30">
          <cell r="E30">
            <v>37018</v>
          </cell>
        </row>
        <row r="31">
          <cell r="E31">
            <v>37039</v>
          </cell>
        </row>
        <row r="32">
          <cell r="E32">
            <v>37130</v>
          </cell>
        </row>
        <row r="33">
          <cell r="E33">
            <v>37250</v>
          </cell>
        </row>
        <row r="34">
          <cell r="E34">
            <v>37251</v>
          </cell>
        </row>
        <row r="35">
          <cell r="E35">
            <v>37257</v>
          </cell>
        </row>
        <row r="36">
          <cell r="E36">
            <v>37344</v>
          </cell>
        </row>
        <row r="37">
          <cell r="E37">
            <v>37347</v>
          </cell>
        </row>
        <row r="38">
          <cell r="E38">
            <v>37382</v>
          </cell>
        </row>
        <row r="39">
          <cell r="E39">
            <v>37410</v>
          </cell>
        </row>
        <row r="40">
          <cell r="E40">
            <v>37411</v>
          </cell>
        </row>
        <row r="41">
          <cell r="E41">
            <v>37494</v>
          </cell>
        </row>
        <row r="42">
          <cell r="E42">
            <v>37615</v>
          </cell>
        </row>
        <row r="43">
          <cell r="E43">
            <v>37616</v>
          </cell>
        </row>
        <row r="44">
          <cell r="E44">
            <v>37622</v>
          </cell>
        </row>
        <row r="45">
          <cell r="E45">
            <v>37729</v>
          </cell>
        </row>
        <row r="46">
          <cell r="E46">
            <v>37732</v>
          </cell>
        </row>
        <row r="47">
          <cell r="E47">
            <v>37746</v>
          </cell>
        </row>
        <row r="48">
          <cell r="E48">
            <v>37767</v>
          </cell>
        </row>
        <row r="49">
          <cell r="E49">
            <v>37858</v>
          </cell>
        </row>
        <row r="50">
          <cell r="E50">
            <v>37980</v>
          </cell>
        </row>
        <row r="51">
          <cell r="E51">
            <v>37981</v>
          </cell>
        </row>
        <row r="52">
          <cell r="E52">
            <v>37987</v>
          </cell>
        </row>
        <row r="53">
          <cell r="E53">
            <v>38086</v>
          </cell>
        </row>
        <row r="54">
          <cell r="E54">
            <v>38089</v>
          </cell>
        </row>
        <row r="55">
          <cell r="E55">
            <v>38110</v>
          </cell>
        </row>
        <row r="56">
          <cell r="E56">
            <v>38138</v>
          </cell>
        </row>
        <row r="57">
          <cell r="E57">
            <v>38229</v>
          </cell>
        </row>
        <row r="58">
          <cell r="E58">
            <v>38348</v>
          </cell>
        </row>
        <row r="59">
          <cell r="E59">
            <v>38349</v>
          </cell>
        </row>
        <row r="60">
          <cell r="E60">
            <v>38355</v>
          </cell>
        </row>
        <row r="61">
          <cell r="E61">
            <v>38436</v>
          </cell>
        </row>
        <row r="62">
          <cell r="E62">
            <v>38439</v>
          </cell>
        </row>
        <row r="63">
          <cell r="E63">
            <v>38474</v>
          </cell>
        </row>
        <row r="64">
          <cell r="E64">
            <v>38502</v>
          </cell>
        </row>
        <row r="65">
          <cell r="E65">
            <v>38593</v>
          </cell>
        </row>
        <row r="66">
          <cell r="E66">
            <v>38712</v>
          </cell>
        </row>
        <row r="67">
          <cell r="E67">
            <v>38713</v>
          </cell>
        </row>
        <row r="68">
          <cell r="E68">
            <v>38719</v>
          </cell>
        </row>
        <row r="69">
          <cell r="E69">
            <v>38821</v>
          </cell>
        </row>
        <row r="70">
          <cell r="E70">
            <v>38824</v>
          </cell>
        </row>
        <row r="71">
          <cell r="E71">
            <v>38838</v>
          </cell>
        </row>
        <row r="72">
          <cell r="E72">
            <v>38866</v>
          </cell>
        </row>
        <row r="73">
          <cell r="E73">
            <v>38957</v>
          </cell>
        </row>
        <row r="74">
          <cell r="E74">
            <v>39076</v>
          </cell>
        </row>
        <row r="75">
          <cell r="E75">
            <v>39077</v>
          </cell>
        </row>
        <row r="76">
          <cell r="E76">
            <v>39083</v>
          </cell>
        </row>
        <row r="77">
          <cell r="E77">
            <v>39178</v>
          </cell>
        </row>
        <row r="78">
          <cell r="E78">
            <v>39181</v>
          </cell>
        </row>
        <row r="79">
          <cell r="E79">
            <v>39209</v>
          </cell>
        </row>
        <row r="80">
          <cell r="E80">
            <v>39230</v>
          </cell>
        </row>
        <row r="81">
          <cell r="E81">
            <v>39321</v>
          </cell>
        </row>
        <row r="82">
          <cell r="E82">
            <v>39441</v>
          </cell>
        </row>
        <row r="83">
          <cell r="E83">
            <v>39442</v>
          </cell>
        </row>
        <row r="84">
          <cell r="E84">
            <v>39448</v>
          </cell>
        </row>
        <row r="85">
          <cell r="E85">
            <v>39528</v>
          </cell>
        </row>
        <row r="86">
          <cell r="E86">
            <v>39531</v>
          </cell>
        </row>
        <row r="87">
          <cell r="E87">
            <v>39573</v>
          </cell>
        </row>
        <row r="88">
          <cell r="E88">
            <v>39594</v>
          </cell>
        </row>
        <row r="89">
          <cell r="E89">
            <v>39685</v>
          </cell>
        </row>
        <row r="90">
          <cell r="E90">
            <v>39807</v>
          </cell>
        </row>
        <row r="91">
          <cell r="E91">
            <v>39808</v>
          </cell>
        </row>
        <row r="92">
          <cell r="E92">
            <v>39814</v>
          </cell>
        </row>
        <row r="93">
          <cell r="E93">
            <v>39913</v>
          </cell>
        </row>
        <row r="94">
          <cell r="E94">
            <v>39916</v>
          </cell>
        </row>
        <row r="95">
          <cell r="E95">
            <v>39937</v>
          </cell>
        </row>
        <row r="96">
          <cell r="E96">
            <v>39958</v>
          </cell>
        </row>
        <row r="97">
          <cell r="E97">
            <v>40056</v>
          </cell>
        </row>
        <row r="98">
          <cell r="E98">
            <v>40172</v>
          </cell>
        </row>
        <row r="99">
          <cell r="E99">
            <v>40175</v>
          </cell>
        </row>
        <row r="100">
          <cell r="E100">
            <v>40179</v>
          </cell>
        </row>
        <row r="101">
          <cell r="E101">
            <v>40270</v>
          </cell>
        </row>
        <row r="102">
          <cell r="E102">
            <v>40273</v>
          </cell>
        </row>
        <row r="103">
          <cell r="E103">
            <v>40301</v>
          </cell>
        </row>
        <row r="104">
          <cell r="E104">
            <v>40329</v>
          </cell>
        </row>
        <row r="105">
          <cell r="E105">
            <v>40420</v>
          </cell>
        </row>
        <row r="106">
          <cell r="E106">
            <v>40539</v>
          </cell>
        </row>
        <row r="107">
          <cell r="E107">
            <v>40540</v>
          </cell>
        </row>
        <row r="108">
          <cell r="E108">
            <v>40546</v>
          </cell>
        </row>
        <row r="109">
          <cell r="E109">
            <v>40655</v>
          </cell>
        </row>
        <row r="110">
          <cell r="E110">
            <v>40658</v>
          </cell>
        </row>
        <row r="111">
          <cell r="E111">
            <v>40662</v>
          </cell>
        </row>
        <row r="112">
          <cell r="E112">
            <v>40665</v>
          </cell>
        </row>
        <row r="113">
          <cell r="E113">
            <v>40693</v>
          </cell>
        </row>
        <row r="114">
          <cell r="E114">
            <v>40784</v>
          </cell>
        </row>
        <row r="115">
          <cell r="E115">
            <v>40903</v>
          </cell>
        </row>
        <row r="116">
          <cell r="E116">
            <v>40904</v>
          </cell>
        </row>
        <row r="117">
          <cell r="E117">
            <v>40910</v>
          </cell>
        </row>
        <row r="118">
          <cell r="E118">
            <v>41005</v>
          </cell>
        </row>
        <row r="119">
          <cell r="E119">
            <v>41008</v>
          </cell>
        </row>
        <row r="120">
          <cell r="E120">
            <v>41036</v>
          </cell>
        </row>
        <row r="121">
          <cell r="E121">
            <v>41064</v>
          </cell>
        </row>
        <row r="122">
          <cell r="E122">
            <v>41065</v>
          </cell>
        </row>
        <row r="123">
          <cell r="E123">
            <v>41148</v>
          </cell>
        </row>
        <row r="124">
          <cell r="E124">
            <v>41268</v>
          </cell>
        </row>
        <row r="125">
          <cell r="E125">
            <v>41269</v>
          </cell>
        </row>
        <row r="126">
          <cell r="E126">
            <v>41275</v>
          </cell>
        </row>
        <row r="127">
          <cell r="E127">
            <v>41362</v>
          </cell>
        </row>
        <row r="128">
          <cell r="E128">
            <v>41365</v>
          </cell>
        </row>
        <row r="129">
          <cell r="E129">
            <v>41400</v>
          </cell>
        </row>
        <row r="130">
          <cell r="E130">
            <v>41421</v>
          </cell>
        </row>
        <row r="131">
          <cell r="E131">
            <v>41512</v>
          </cell>
        </row>
        <row r="132">
          <cell r="E132">
            <v>41633</v>
          </cell>
        </row>
        <row r="133">
          <cell r="E133">
            <v>41634</v>
          </cell>
        </row>
        <row r="134">
          <cell r="E134">
            <v>41640</v>
          </cell>
        </row>
        <row r="135">
          <cell r="E135">
            <v>41747</v>
          </cell>
        </row>
        <row r="136">
          <cell r="E136">
            <v>41750</v>
          </cell>
        </row>
        <row r="137">
          <cell r="E137">
            <v>41764</v>
          </cell>
        </row>
        <row r="138">
          <cell r="E138">
            <v>41785</v>
          </cell>
        </row>
        <row r="139">
          <cell r="E139">
            <v>41876</v>
          </cell>
        </row>
        <row r="140">
          <cell r="E140">
            <v>41998</v>
          </cell>
        </row>
        <row r="141">
          <cell r="E141">
            <v>41999</v>
          </cell>
        </row>
        <row r="142">
          <cell r="E142">
            <v>42005</v>
          </cell>
        </row>
        <row r="143">
          <cell r="E143">
            <v>42097</v>
          </cell>
        </row>
        <row r="144">
          <cell r="E144">
            <v>42100</v>
          </cell>
        </row>
        <row r="145">
          <cell r="E145">
            <v>42128</v>
          </cell>
        </row>
        <row r="146">
          <cell r="E146">
            <v>42149</v>
          </cell>
        </row>
        <row r="147">
          <cell r="E147">
            <v>42247</v>
          </cell>
        </row>
        <row r="148">
          <cell r="E148">
            <v>42363</v>
          </cell>
        </row>
        <row r="149">
          <cell r="E149">
            <v>42366</v>
          </cell>
        </row>
        <row r="150">
          <cell r="E150">
            <v>42370</v>
          </cell>
        </row>
        <row r="151">
          <cell r="E151">
            <v>42454</v>
          </cell>
        </row>
        <row r="152">
          <cell r="E152">
            <v>42457</v>
          </cell>
        </row>
        <row r="153">
          <cell r="E153">
            <v>42492</v>
          </cell>
        </row>
        <row r="154">
          <cell r="E154">
            <v>42520</v>
          </cell>
        </row>
        <row r="155">
          <cell r="E155">
            <v>42611</v>
          </cell>
        </row>
        <row r="156">
          <cell r="E156">
            <v>42730</v>
          </cell>
        </row>
        <row r="157">
          <cell r="E157">
            <v>42731</v>
          </cell>
        </row>
        <row r="158">
          <cell r="E158">
            <v>42737</v>
          </cell>
        </row>
        <row r="159">
          <cell r="E159">
            <v>42839</v>
          </cell>
        </row>
        <row r="160">
          <cell r="E160">
            <v>42842</v>
          </cell>
        </row>
        <row r="161">
          <cell r="E161">
            <v>42856</v>
          </cell>
        </row>
        <row r="162">
          <cell r="E162">
            <v>42884</v>
          </cell>
        </row>
        <row r="163">
          <cell r="E163">
            <v>42975</v>
          </cell>
        </row>
        <row r="164">
          <cell r="E164">
            <v>43094</v>
          </cell>
        </row>
        <row r="165">
          <cell r="E165">
            <v>43095</v>
          </cell>
        </row>
        <row r="166">
          <cell r="E166">
            <v>43101</v>
          </cell>
        </row>
        <row r="167">
          <cell r="E167">
            <v>43189</v>
          </cell>
        </row>
        <row r="168">
          <cell r="E168">
            <v>43192</v>
          </cell>
        </row>
        <row r="169">
          <cell r="E169">
            <v>43227</v>
          </cell>
        </row>
        <row r="170">
          <cell r="E170">
            <v>43248</v>
          </cell>
        </row>
        <row r="171">
          <cell r="E171">
            <v>43339</v>
          </cell>
        </row>
        <row r="172">
          <cell r="E172">
            <v>43459</v>
          </cell>
        </row>
        <row r="173">
          <cell r="E173">
            <v>43460</v>
          </cell>
        </row>
        <row r="174">
          <cell r="E174">
            <v>43466</v>
          </cell>
        </row>
        <row r="175">
          <cell r="E175">
            <v>43574</v>
          </cell>
        </row>
        <row r="176">
          <cell r="E176">
            <v>43577</v>
          </cell>
        </row>
        <row r="177">
          <cell r="E177">
            <v>43591</v>
          </cell>
        </row>
        <row r="178">
          <cell r="E178">
            <v>43612</v>
          </cell>
        </row>
        <row r="179">
          <cell r="E179">
            <v>43703</v>
          </cell>
        </row>
        <row r="180">
          <cell r="E180">
            <v>43824</v>
          </cell>
        </row>
        <row r="181">
          <cell r="E181">
            <v>43825</v>
          </cell>
        </row>
        <row r="182">
          <cell r="E182">
            <v>43831</v>
          </cell>
        </row>
        <row r="183">
          <cell r="E183">
            <v>43931</v>
          </cell>
        </row>
        <row r="184">
          <cell r="E184">
            <v>43934</v>
          </cell>
        </row>
        <row r="185">
          <cell r="E185">
            <v>43955</v>
          </cell>
        </row>
        <row r="186">
          <cell r="E186">
            <v>43976</v>
          </cell>
        </row>
        <row r="187">
          <cell r="E187">
            <v>44074</v>
          </cell>
        </row>
        <row r="188">
          <cell r="E188">
            <v>44190</v>
          </cell>
        </row>
        <row r="189">
          <cell r="E189">
            <v>44193</v>
          </cell>
        </row>
        <row r="190">
          <cell r="E190">
            <v>44197</v>
          </cell>
        </row>
        <row r="191">
          <cell r="E191">
            <v>44288</v>
          </cell>
        </row>
        <row r="192">
          <cell r="E192">
            <v>44291</v>
          </cell>
        </row>
        <row r="193">
          <cell r="E193">
            <v>44319</v>
          </cell>
        </row>
        <row r="194">
          <cell r="E194">
            <v>44347</v>
          </cell>
        </row>
        <row r="195">
          <cell r="E195">
            <v>44438</v>
          </cell>
        </row>
        <row r="196">
          <cell r="E196">
            <v>44557</v>
          </cell>
        </row>
        <row r="197">
          <cell r="E197">
            <v>44558</v>
          </cell>
        </row>
        <row r="198">
          <cell r="E198">
            <v>44564</v>
          </cell>
        </row>
        <row r="199">
          <cell r="E199">
            <v>44666</v>
          </cell>
        </row>
        <row r="200">
          <cell r="E200">
            <v>44669</v>
          </cell>
        </row>
        <row r="201">
          <cell r="E201">
            <v>44683</v>
          </cell>
        </row>
        <row r="202">
          <cell r="E202">
            <v>44714</v>
          </cell>
        </row>
        <row r="203">
          <cell r="E203">
            <v>44715</v>
          </cell>
        </row>
        <row r="204">
          <cell r="E204">
            <v>44802</v>
          </cell>
        </row>
        <row r="205">
          <cell r="E205">
            <v>44921</v>
          </cell>
        </row>
        <row r="206">
          <cell r="E206">
            <v>44922</v>
          </cell>
        </row>
        <row r="207">
          <cell r="E207">
            <v>44928</v>
          </cell>
        </row>
        <row r="208">
          <cell r="E208">
            <v>45023</v>
          </cell>
        </row>
        <row r="209">
          <cell r="E209">
            <v>45026</v>
          </cell>
        </row>
        <row r="210">
          <cell r="E210">
            <v>45047</v>
          </cell>
        </row>
        <row r="211">
          <cell r="E211">
            <v>45075</v>
          </cell>
        </row>
        <row r="212">
          <cell r="E212">
            <v>45166</v>
          </cell>
        </row>
        <row r="213">
          <cell r="E213">
            <v>45285</v>
          </cell>
        </row>
        <row r="214">
          <cell r="E214">
            <v>45286</v>
          </cell>
        </row>
        <row r="215">
          <cell r="E215">
            <v>45292</v>
          </cell>
        </row>
        <row r="216">
          <cell r="E216">
            <v>45380</v>
          </cell>
        </row>
        <row r="217">
          <cell r="E217">
            <v>45383</v>
          </cell>
        </row>
        <row r="218">
          <cell r="E218">
            <v>45418</v>
          </cell>
        </row>
        <row r="219">
          <cell r="E219">
            <v>45439</v>
          </cell>
        </row>
        <row r="220">
          <cell r="E220">
            <v>45530</v>
          </cell>
        </row>
        <row r="221">
          <cell r="E221">
            <v>45651</v>
          </cell>
        </row>
        <row r="222">
          <cell r="E222">
            <v>45652</v>
          </cell>
        </row>
        <row r="223">
          <cell r="E223">
            <v>45658</v>
          </cell>
        </row>
        <row r="224">
          <cell r="E224">
            <v>45765</v>
          </cell>
        </row>
        <row r="225">
          <cell r="E225">
            <v>45768</v>
          </cell>
        </row>
        <row r="226">
          <cell r="E226">
            <v>45782</v>
          </cell>
        </row>
        <row r="227">
          <cell r="E227">
            <v>45803</v>
          </cell>
        </row>
        <row r="228">
          <cell r="E228">
            <v>45894</v>
          </cell>
        </row>
        <row r="229">
          <cell r="E229">
            <v>46016</v>
          </cell>
        </row>
        <row r="230">
          <cell r="E230">
            <v>46017</v>
          </cell>
        </row>
        <row r="231">
          <cell r="E231">
            <v>46023</v>
          </cell>
        </row>
        <row r="232">
          <cell r="E232">
            <v>46115</v>
          </cell>
        </row>
        <row r="233">
          <cell r="E233">
            <v>46118</v>
          </cell>
        </row>
        <row r="234">
          <cell r="E234">
            <v>46146</v>
          </cell>
        </row>
        <row r="235">
          <cell r="E235">
            <v>46167</v>
          </cell>
        </row>
        <row r="236">
          <cell r="E236">
            <v>46265</v>
          </cell>
        </row>
        <row r="237">
          <cell r="E237">
            <v>46381</v>
          </cell>
        </row>
        <row r="238">
          <cell r="E238">
            <v>46384</v>
          </cell>
        </row>
        <row r="239">
          <cell r="E239">
            <v>46388</v>
          </cell>
        </row>
        <row r="240">
          <cell r="E240">
            <v>46472</v>
          </cell>
        </row>
        <row r="241">
          <cell r="E241">
            <v>46475</v>
          </cell>
        </row>
        <row r="242">
          <cell r="E242">
            <v>46510</v>
          </cell>
        </row>
        <row r="243">
          <cell r="E243">
            <v>46538</v>
          </cell>
        </row>
        <row r="244">
          <cell r="E244">
            <v>46629</v>
          </cell>
        </row>
        <row r="245">
          <cell r="E245">
            <v>46748</v>
          </cell>
        </row>
        <row r="246">
          <cell r="E246">
            <v>46749</v>
          </cell>
        </row>
        <row r="247">
          <cell r="E247">
            <v>46755</v>
          </cell>
        </row>
        <row r="248">
          <cell r="E248">
            <v>46857</v>
          </cell>
        </row>
        <row r="249">
          <cell r="E249">
            <v>46860</v>
          </cell>
        </row>
        <row r="250">
          <cell r="E250">
            <v>46874</v>
          </cell>
        </row>
        <row r="251">
          <cell r="E251">
            <v>46902</v>
          </cell>
        </row>
        <row r="252">
          <cell r="E252">
            <v>46993</v>
          </cell>
        </row>
        <row r="253">
          <cell r="E253">
            <v>47112</v>
          </cell>
        </row>
        <row r="254">
          <cell r="E254">
            <v>47113</v>
          </cell>
        </row>
        <row r="255">
          <cell r="E255">
            <v>47119</v>
          </cell>
        </row>
        <row r="256">
          <cell r="E256">
            <v>47207</v>
          </cell>
        </row>
        <row r="257">
          <cell r="E257">
            <v>47210</v>
          </cell>
        </row>
        <row r="258">
          <cell r="E258">
            <v>47245</v>
          </cell>
        </row>
        <row r="259">
          <cell r="E259">
            <v>47266</v>
          </cell>
        </row>
        <row r="260">
          <cell r="E260">
            <v>47357</v>
          </cell>
        </row>
        <row r="261">
          <cell r="E261">
            <v>47477</v>
          </cell>
        </row>
        <row r="262">
          <cell r="E262">
            <v>47478</v>
          </cell>
        </row>
        <row r="263">
          <cell r="E263">
            <v>47484</v>
          </cell>
        </row>
        <row r="264">
          <cell r="E264">
            <v>47592</v>
          </cell>
        </row>
        <row r="265">
          <cell r="E265">
            <v>47595</v>
          </cell>
        </row>
        <row r="266">
          <cell r="E266">
            <v>47609</v>
          </cell>
        </row>
        <row r="267">
          <cell r="E267">
            <v>47630</v>
          </cell>
        </row>
        <row r="268">
          <cell r="E268">
            <v>47721</v>
          </cell>
        </row>
        <row r="269">
          <cell r="E269">
            <v>47842</v>
          </cell>
        </row>
        <row r="270">
          <cell r="E270">
            <v>47843</v>
          </cell>
        </row>
        <row r="271">
          <cell r="E271">
            <v>47849</v>
          </cell>
        </row>
        <row r="272">
          <cell r="E272">
            <v>47949</v>
          </cell>
        </row>
        <row r="273">
          <cell r="E273">
            <v>47952</v>
          </cell>
        </row>
        <row r="274">
          <cell r="E274">
            <v>47973</v>
          </cell>
        </row>
        <row r="275">
          <cell r="E275">
            <v>47994</v>
          </cell>
        </row>
        <row r="276">
          <cell r="E276">
            <v>48085</v>
          </cell>
        </row>
        <row r="277">
          <cell r="E277">
            <v>48207</v>
          </cell>
        </row>
        <row r="278">
          <cell r="E278">
            <v>48208</v>
          </cell>
        </row>
        <row r="279">
          <cell r="E279">
            <v>48214</v>
          </cell>
        </row>
        <row r="280">
          <cell r="E280">
            <v>48299</v>
          </cell>
        </row>
        <row r="281">
          <cell r="E281">
            <v>48302</v>
          </cell>
        </row>
        <row r="282">
          <cell r="E282">
            <v>48337</v>
          </cell>
        </row>
        <row r="283">
          <cell r="E283">
            <v>48365</v>
          </cell>
        </row>
        <row r="284">
          <cell r="E284">
            <v>48456</v>
          </cell>
        </row>
        <row r="285">
          <cell r="E285">
            <v>48575</v>
          </cell>
        </row>
        <row r="286">
          <cell r="E286">
            <v>48576</v>
          </cell>
        </row>
        <row r="287">
          <cell r="E287">
            <v>48582</v>
          </cell>
        </row>
        <row r="288">
          <cell r="E288">
            <v>48684</v>
          </cell>
        </row>
        <row r="289">
          <cell r="E289">
            <v>48687</v>
          </cell>
        </row>
        <row r="290">
          <cell r="E290">
            <v>48701</v>
          </cell>
        </row>
        <row r="291">
          <cell r="E291">
            <v>48729</v>
          </cell>
        </row>
        <row r="292">
          <cell r="E292">
            <v>48820</v>
          </cell>
        </row>
        <row r="293">
          <cell r="E293">
            <v>48939</v>
          </cell>
        </row>
        <row r="294">
          <cell r="E294">
            <v>48940</v>
          </cell>
        </row>
        <row r="295">
          <cell r="E295">
            <v>48946</v>
          </cell>
        </row>
        <row r="296">
          <cell r="E296">
            <v>49041</v>
          </cell>
        </row>
        <row r="297">
          <cell r="E297">
            <v>49044</v>
          </cell>
        </row>
        <row r="298">
          <cell r="E298">
            <v>49065</v>
          </cell>
        </row>
        <row r="299">
          <cell r="E299">
            <v>49093</v>
          </cell>
        </row>
        <row r="300">
          <cell r="E300">
            <v>49184</v>
          </cell>
        </row>
        <row r="301">
          <cell r="E301">
            <v>49303</v>
          </cell>
        </row>
        <row r="302">
          <cell r="E302">
            <v>49304</v>
          </cell>
        </row>
        <row r="303">
          <cell r="E303">
            <v>49310</v>
          </cell>
        </row>
        <row r="304">
          <cell r="E304">
            <v>49391</v>
          </cell>
        </row>
        <row r="305">
          <cell r="E305">
            <v>49394</v>
          </cell>
        </row>
        <row r="306">
          <cell r="E306">
            <v>49436</v>
          </cell>
        </row>
        <row r="307">
          <cell r="E307">
            <v>49457</v>
          </cell>
        </row>
        <row r="308">
          <cell r="E308">
            <v>49548</v>
          </cell>
        </row>
        <row r="309">
          <cell r="E309">
            <v>49668</v>
          </cell>
        </row>
        <row r="310">
          <cell r="E310">
            <v>49669</v>
          </cell>
        </row>
        <row r="311">
          <cell r="E311">
            <v>49675</v>
          </cell>
        </row>
        <row r="312">
          <cell r="E312">
            <v>49776</v>
          </cell>
        </row>
        <row r="313">
          <cell r="E313">
            <v>49779</v>
          </cell>
        </row>
        <row r="314">
          <cell r="E314">
            <v>49800</v>
          </cell>
        </row>
        <row r="315">
          <cell r="E315">
            <v>49821</v>
          </cell>
        </row>
        <row r="316">
          <cell r="E316">
            <v>49912</v>
          </cell>
        </row>
        <row r="317">
          <cell r="E317">
            <v>50034</v>
          </cell>
        </row>
        <row r="318">
          <cell r="E318">
            <v>50035</v>
          </cell>
        </row>
        <row r="319">
          <cell r="E319">
            <v>50041</v>
          </cell>
        </row>
        <row r="320">
          <cell r="E320">
            <v>50133</v>
          </cell>
        </row>
        <row r="321">
          <cell r="E321">
            <v>50136</v>
          </cell>
        </row>
        <row r="322">
          <cell r="E322">
            <v>50164</v>
          </cell>
        </row>
        <row r="323">
          <cell r="E323">
            <v>50185</v>
          </cell>
        </row>
        <row r="324">
          <cell r="E324">
            <v>50283</v>
          </cell>
        </row>
        <row r="325">
          <cell r="E325">
            <v>50399</v>
          </cell>
        </row>
        <row r="326">
          <cell r="E326">
            <v>50402</v>
          </cell>
        </row>
        <row r="327">
          <cell r="E327">
            <v>50406</v>
          </cell>
        </row>
        <row r="328">
          <cell r="E328">
            <v>50518</v>
          </cell>
        </row>
        <row r="329">
          <cell r="E329">
            <v>50521</v>
          </cell>
        </row>
        <row r="330">
          <cell r="E330">
            <v>50528</v>
          </cell>
        </row>
        <row r="331">
          <cell r="E331">
            <v>50556</v>
          </cell>
        </row>
        <row r="332">
          <cell r="E332">
            <v>50647</v>
          </cell>
        </row>
        <row r="333">
          <cell r="E333">
            <v>50766</v>
          </cell>
        </row>
        <row r="334">
          <cell r="E334">
            <v>50767</v>
          </cell>
        </row>
        <row r="335">
          <cell r="E335">
            <v>50773</v>
          </cell>
        </row>
        <row r="336">
          <cell r="E336">
            <v>50868</v>
          </cell>
        </row>
        <row r="337">
          <cell r="E337">
            <v>50871</v>
          </cell>
        </row>
        <row r="338">
          <cell r="E338">
            <v>50892</v>
          </cell>
        </row>
        <row r="339">
          <cell r="E339">
            <v>50920</v>
          </cell>
        </row>
        <row r="340">
          <cell r="E340">
            <v>51011</v>
          </cell>
        </row>
        <row r="341">
          <cell r="E341">
            <v>51130</v>
          </cell>
        </row>
        <row r="342">
          <cell r="E342">
            <v>51131</v>
          </cell>
        </row>
        <row r="343">
          <cell r="E343">
            <v>51137</v>
          </cell>
        </row>
        <row r="344">
          <cell r="E344">
            <v>51225</v>
          </cell>
        </row>
        <row r="345">
          <cell r="E345">
            <v>51228</v>
          </cell>
        </row>
        <row r="346">
          <cell r="E346">
            <v>51263</v>
          </cell>
        </row>
        <row r="347">
          <cell r="E347">
            <v>51284</v>
          </cell>
        </row>
        <row r="348">
          <cell r="E348">
            <v>51375</v>
          </cell>
        </row>
        <row r="349">
          <cell r="E349">
            <v>51495</v>
          </cell>
        </row>
        <row r="350">
          <cell r="E350">
            <v>51496</v>
          </cell>
        </row>
        <row r="351">
          <cell r="E351">
            <v>51502</v>
          </cell>
        </row>
        <row r="352">
          <cell r="E352">
            <v>51610</v>
          </cell>
        </row>
        <row r="353">
          <cell r="E353">
            <v>51613</v>
          </cell>
        </row>
        <row r="354">
          <cell r="E354">
            <v>51627</v>
          </cell>
        </row>
        <row r="355">
          <cell r="E355">
            <v>51648</v>
          </cell>
        </row>
        <row r="356">
          <cell r="E356">
            <v>51739</v>
          </cell>
        </row>
        <row r="357">
          <cell r="E357">
            <v>51860</v>
          </cell>
        </row>
        <row r="358">
          <cell r="E358">
            <v>51861</v>
          </cell>
        </row>
        <row r="359">
          <cell r="E359">
            <v>51867</v>
          </cell>
        </row>
        <row r="360">
          <cell r="E360">
            <v>51960</v>
          </cell>
        </row>
        <row r="361">
          <cell r="E361">
            <v>51963</v>
          </cell>
        </row>
        <row r="362">
          <cell r="E362">
            <v>51991</v>
          </cell>
        </row>
        <row r="363">
          <cell r="E363">
            <v>52012</v>
          </cell>
        </row>
        <row r="364">
          <cell r="E364">
            <v>52103</v>
          </cell>
        </row>
        <row r="365">
          <cell r="E365">
            <v>52225</v>
          </cell>
        </row>
        <row r="366">
          <cell r="E366">
            <v>52226</v>
          </cell>
        </row>
        <row r="367">
          <cell r="E367">
            <v>52232</v>
          </cell>
        </row>
        <row r="368">
          <cell r="E368">
            <v>52317</v>
          </cell>
        </row>
        <row r="369">
          <cell r="E369">
            <v>52320</v>
          </cell>
        </row>
        <row r="370">
          <cell r="E370">
            <v>52355</v>
          </cell>
        </row>
        <row r="371">
          <cell r="E371">
            <v>52376</v>
          </cell>
        </row>
        <row r="372">
          <cell r="E372">
            <v>52474</v>
          </cell>
        </row>
        <row r="373">
          <cell r="E373">
            <v>52590</v>
          </cell>
        </row>
        <row r="374">
          <cell r="E374">
            <v>52593</v>
          </cell>
        </row>
        <row r="375">
          <cell r="E375">
            <v>52597</v>
          </cell>
        </row>
        <row r="376">
          <cell r="E376">
            <v>52702</v>
          </cell>
        </row>
        <row r="377">
          <cell r="E377">
            <v>52705</v>
          </cell>
        </row>
        <row r="378">
          <cell r="E378">
            <v>52719</v>
          </cell>
        </row>
        <row r="379">
          <cell r="E379">
            <v>52747</v>
          </cell>
        </row>
        <row r="380">
          <cell r="E380">
            <v>52838</v>
          </cell>
        </row>
        <row r="381">
          <cell r="E381">
            <v>52957</v>
          </cell>
        </row>
        <row r="382">
          <cell r="E382">
            <v>52958</v>
          </cell>
        </row>
        <row r="383">
          <cell r="E383">
            <v>52964</v>
          </cell>
        </row>
        <row r="384">
          <cell r="E384">
            <v>53059</v>
          </cell>
        </row>
        <row r="385">
          <cell r="E385">
            <v>53062</v>
          </cell>
        </row>
        <row r="386">
          <cell r="E386">
            <v>53083</v>
          </cell>
        </row>
        <row r="387">
          <cell r="E387">
            <v>53111</v>
          </cell>
        </row>
        <row r="388">
          <cell r="E388">
            <v>53202</v>
          </cell>
        </row>
        <row r="389">
          <cell r="E389">
            <v>53321</v>
          </cell>
        </row>
        <row r="390">
          <cell r="E390">
            <v>53322</v>
          </cell>
        </row>
        <row r="391">
          <cell r="E391">
            <v>53328</v>
          </cell>
        </row>
        <row r="392">
          <cell r="E392">
            <v>53409</v>
          </cell>
        </row>
        <row r="393">
          <cell r="E393">
            <v>53412</v>
          </cell>
        </row>
        <row r="394">
          <cell r="E394">
            <v>53454</v>
          </cell>
        </row>
        <row r="395">
          <cell r="E395">
            <v>53475</v>
          </cell>
        </row>
        <row r="396">
          <cell r="E396">
            <v>53566</v>
          </cell>
        </row>
        <row r="397">
          <cell r="E397">
            <v>53686</v>
          </cell>
        </row>
        <row r="398">
          <cell r="E398">
            <v>53687</v>
          </cell>
        </row>
        <row r="399">
          <cell r="E399">
            <v>53693</v>
          </cell>
        </row>
        <row r="400">
          <cell r="E400">
            <v>53794</v>
          </cell>
        </row>
        <row r="401">
          <cell r="E401">
            <v>53797</v>
          </cell>
        </row>
        <row r="402">
          <cell r="E402">
            <v>53818</v>
          </cell>
        </row>
        <row r="403">
          <cell r="E403">
            <v>53839</v>
          </cell>
        </row>
        <row r="404">
          <cell r="E404">
            <v>53930</v>
          </cell>
        </row>
        <row r="405">
          <cell r="E405">
            <v>54051</v>
          </cell>
        </row>
        <row r="406">
          <cell r="E406">
            <v>54052</v>
          </cell>
        </row>
        <row r="407">
          <cell r="E407">
            <v>54058</v>
          </cell>
        </row>
        <row r="408">
          <cell r="E408">
            <v>54151</v>
          </cell>
        </row>
        <row r="409">
          <cell r="E409">
            <v>54154</v>
          </cell>
        </row>
        <row r="410">
          <cell r="E410">
            <v>54182</v>
          </cell>
        </row>
        <row r="411">
          <cell r="E411">
            <v>54203</v>
          </cell>
        </row>
        <row r="412">
          <cell r="E412">
            <v>54301</v>
          </cell>
        </row>
        <row r="413">
          <cell r="E413">
            <v>54417</v>
          </cell>
        </row>
        <row r="414">
          <cell r="E414">
            <v>54420</v>
          </cell>
        </row>
        <row r="415">
          <cell r="E415">
            <v>54424</v>
          </cell>
        </row>
        <row r="416">
          <cell r="E416">
            <v>54529</v>
          </cell>
        </row>
        <row r="417">
          <cell r="E417">
            <v>54532</v>
          </cell>
        </row>
        <row r="418">
          <cell r="E418">
            <v>54546</v>
          </cell>
        </row>
        <row r="419">
          <cell r="E419">
            <v>54574</v>
          </cell>
        </row>
        <row r="420">
          <cell r="E420">
            <v>54665</v>
          </cell>
        </row>
        <row r="421">
          <cell r="E421">
            <v>54784</v>
          </cell>
        </row>
        <row r="422">
          <cell r="E422">
            <v>54785</v>
          </cell>
        </row>
        <row r="423">
          <cell r="E423">
            <v>54791</v>
          </cell>
        </row>
        <row r="424">
          <cell r="E424">
            <v>54886</v>
          </cell>
        </row>
        <row r="425">
          <cell r="E425">
            <v>54889</v>
          </cell>
        </row>
        <row r="426">
          <cell r="E426">
            <v>54910</v>
          </cell>
        </row>
        <row r="427">
          <cell r="E427">
            <v>54938</v>
          </cell>
        </row>
        <row r="428">
          <cell r="E428">
            <v>55029</v>
          </cell>
        </row>
        <row r="429">
          <cell r="E429">
            <v>55148</v>
          </cell>
        </row>
        <row r="430">
          <cell r="E430">
            <v>55149</v>
          </cell>
        </row>
        <row r="431">
          <cell r="E431">
            <v>55155</v>
          </cell>
        </row>
        <row r="432">
          <cell r="E432">
            <v>55243</v>
          </cell>
        </row>
        <row r="433">
          <cell r="E433">
            <v>55246</v>
          </cell>
        </row>
        <row r="434">
          <cell r="E434">
            <v>55274</v>
          </cell>
        </row>
        <row r="435">
          <cell r="E435">
            <v>55302</v>
          </cell>
        </row>
        <row r="436">
          <cell r="E436">
            <v>55393</v>
          </cell>
        </row>
        <row r="437">
          <cell r="E437">
            <v>55512</v>
          </cell>
        </row>
        <row r="438">
          <cell r="E438">
            <v>55513</v>
          </cell>
        </row>
        <row r="439">
          <cell r="E439">
            <v>55519</v>
          </cell>
        </row>
        <row r="440">
          <cell r="E440">
            <v>55628</v>
          </cell>
        </row>
        <row r="441">
          <cell r="E441">
            <v>55631</v>
          </cell>
        </row>
        <row r="442">
          <cell r="E442">
            <v>55645</v>
          </cell>
        </row>
        <row r="443">
          <cell r="E443">
            <v>55666</v>
          </cell>
        </row>
        <row r="444">
          <cell r="E444">
            <v>55757</v>
          </cell>
        </row>
        <row r="445">
          <cell r="E445">
            <v>55878</v>
          </cell>
        </row>
        <row r="446">
          <cell r="E446">
            <v>55879</v>
          </cell>
        </row>
        <row r="447">
          <cell r="E447">
            <v>55885</v>
          </cell>
        </row>
        <row r="448">
          <cell r="E448">
            <v>55978</v>
          </cell>
        </row>
        <row r="449">
          <cell r="E449">
            <v>55981</v>
          </cell>
        </row>
        <row r="450">
          <cell r="E450">
            <v>56009</v>
          </cell>
        </row>
        <row r="451">
          <cell r="E451">
            <v>56030</v>
          </cell>
        </row>
        <row r="452">
          <cell r="E452">
            <v>56121</v>
          </cell>
        </row>
        <row r="453">
          <cell r="E453">
            <v>56243</v>
          </cell>
        </row>
        <row r="454">
          <cell r="E454">
            <v>56244</v>
          </cell>
        </row>
        <row r="455">
          <cell r="E455">
            <v>56250</v>
          </cell>
        </row>
        <row r="456">
          <cell r="E456">
            <v>56335</v>
          </cell>
        </row>
        <row r="457">
          <cell r="E457">
            <v>56338</v>
          </cell>
        </row>
        <row r="458">
          <cell r="E458">
            <v>56373</v>
          </cell>
        </row>
        <row r="459">
          <cell r="E459">
            <v>56394</v>
          </cell>
        </row>
        <row r="460">
          <cell r="E460">
            <v>56492</v>
          </cell>
        </row>
        <row r="461">
          <cell r="E461">
            <v>56608</v>
          </cell>
        </row>
        <row r="462">
          <cell r="E462">
            <v>56611</v>
          </cell>
        </row>
        <row r="463">
          <cell r="E463">
            <v>56615</v>
          </cell>
        </row>
        <row r="464">
          <cell r="E464">
            <v>56720</v>
          </cell>
        </row>
        <row r="465">
          <cell r="E465">
            <v>56723</v>
          </cell>
        </row>
        <row r="466">
          <cell r="E466">
            <v>56737</v>
          </cell>
        </row>
        <row r="467">
          <cell r="E467">
            <v>56765</v>
          </cell>
        </row>
        <row r="468">
          <cell r="E468">
            <v>56856</v>
          </cell>
        </row>
        <row r="469">
          <cell r="E469">
            <v>56975</v>
          </cell>
        </row>
        <row r="470">
          <cell r="E470">
            <v>56976</v>
          </cell>
        </row>
        <row r="471">
          <cell r="E471">
            <v>56982</v>
          </cell>
        </row>
        <row r="472">
          <cell r="E472">
            <v>57070</v>
          </cell>
        </row>
        <row r="473">
          <cell r="E473">
            <v>57073</v>
          </cell>
        </row>
        <row r="474">
          <cell r="E474">
            <v>57101</v>
          </cell>
        </row>
        <row r="475">
          <cell r="E475">
            <v>57129</v>
          </cell>
        </row>
        <row r="476">
          <cell r="E476">
            <v>57220</v>
          </cell>
        </row>
        <row r="477">
          <cell r="E477">
            <v>57339</v>
          </cell>
        </row>
        <row r="478">
          <cell r="E478">
            <v>57340</v>
          </cell>
        </row>
        <row r="479">
          <cell r="E479">
            <v>57346</v>
          </cell>
        </row>
        <row r="480">
          <cell r="E480">
            <v>57455</v>
          </cell>
        </row>
        <row r="481">
          <cell r="E481">
            <v>57458</v>
          </cell>
        </row>
        <row r="482">
          <cell r="E482">
            <v>57472</v>
          </cell>
        </row>
        <row r="483">
          <cell r="E483">
            <v>57493</v>
          </cell>
        </row>
        <row r="484">
          <cell r="E484">
            <v>57584</v>
          </cell>
        </row>
        <row r="485">
          <cell r="E485">
            <v>57704</v>
          </cell>
        </row>
        <row r="486">
          <cell r="E486">
            <v>57705</v>
          </cell>
        </row>
        <row r="487">
          <cell r="E487">
            <v>57711</v>
          </cell>
        </row>
        <row r="488">
          <cell r="E488">
            <v>57812</v>
          </cell>
        </row>
        <row r="489">
          <cell r="E489">
            <v>57815</v>
          </cell>
        </row>
        <row r="490">
          <cell r="E490">
            <v>57836</v>
          </cell>
        </row>
        <row r="491">
          <cell r="E491">
            <v>57857</v>
          </cell>
        </row>
        <row r="492">
          <cell r="E492">
            <v>57948</v>
          </cell>
        </row>
        <row r="493">
          <cell r="E493">
            <v>58069</v>
          </cell>
        </row>
        <row r="494">
          <cell r="E494">
            <v>58070</v>
          </cell>
        </row>
        <row r="495">
          <cell r="E495">
            <v>58076</v>
          </cell>
        </row>
        <row r="496">
          <cell r="E496">
            <v>58162</v>
          </cell>
        </row>
        <row r="497">
          <cell r="E497">
            <v>58165</v>
          </cell>
        </row>
        <row r="498">
          <cell r="E498">
            <v>58200</v>
          </cell>
        </row>
        <row r="499">
          <cell r="E499">
            <v>58221</v>
          </cell>
        </row>
        <row r="500">
          <cell r="E500">
            <v>58312</v>
          </cell>
        </row>
        <row r="501">
          <cell r="E501">
            <v>58434</v>
          </cell>
        </row>
        <row r="502">
          <cell r="E502">
            <v>58435</v>
          </cell>
        </row>
        <row r="503">
          <cell r="E503">
            <v>58441</v>
          </cell>
        </row>
        <row r="504">
          <cell r="E504">
            <v>58547</v>
          </cell>
        </row>
        <row r="505">
          <cell r="E505">
            <v>58550</v>
          </cell>
        </row>
        <row r="506">
          <cell r="E506">
            <v>58564</v>
          </cell>
        </row>
        <row r="507">
          <cell r="E507">
            <v>58592</v>
          </cell>
        </row>
        <row r="508">
          <cell r="E508">
            <v>58683</v>
          </cell>
        </row>
        <row r="509">
          <cell r="E509">
            <v>58802</v>
          </cell>
        </row>
        <row r="510">
          <cell r="E510">
            <v>58803</v>
          </cell>
        </row>
        <row r="511">
          <cell r="E511">
            <v>58809</v>
          </cell>
        </row>
        <row r="512">
          <cell r="E512">
            <v>58904</v>
          </cell>
        </row>
        <row r="513">
          <cell r="E513">
            <v>58907</v>
          </cell>
        </row>
        <row r="514">
          <cell r="E514">
            <v>58928</v>
          </cell>
        </row>
        <row r="515">
          <cell r="E515">
            <v>58956</v>
          </cell>
        </row>
        <row r="516">
          <cell r="E516">
            <v>59047</v>
          </cell>
        </row>
        <row r="517">
          <cell r="E517">
            <v>59166</v>
          </cell>
        </row>
        <row r="518">
          <cell r="E518">
            <v>59167</v>
          </cell>
        </row>
        <row r="519">
          <cell r="E519">
            <v>59173</v>
          </cell>
        </row>
        <row r="520">
          <cell r="E520">
            <v>59254</v>
          </cell>
        </row>
        <row r="521">
          <cell r="E521">
            <v>59257</v>
          </cell>
        </row>
        <row r="522">
          <cell r="E522">
            <v>59292</v>
          </cell>
        </row>
        <row r="523">
          <cell r="E523">
            <v>59320</v>
          </cell>
        </row>
        <row r="524">
          <cell r="E524">
            <v>59411</v>
          </cell>
        </row>
        <row r="525">
          <cell r="E525">
            <v>59530</v>
          </cell>
        </row>
        <row r="526">
          <cell r="E526">
            <v>59531</v>
          </cell>
        </row>
        <row r="527">
          <cell r="E527">
            <v>59537</v>
          </cell>
        </row>
        <row r="528">
          <cell r="E528">
            <v>59639</v>
          </cell>
        </row>
        <row r="529">
          <cell r="E529">
            <v>59642</v>
          </cell>
        </row>
        <row r="530">
          <cell r="E530">
            <v>59663</v>
          </cell>
        </row>
        <row r="531">
          <cell r="E531">
            <v>59684</v>
          </cell>
        </row>
        <row r="532">
          <cell r="E532">
            <v>59775</v>
          </cell>
        </row>
        <row r="533">
          <cell r="E533">
            <v>59895</v>
          </cell>
        </row>
        <row r="534">
          <cell r="E534">
            <v>59896</v>
          </cell>
        </row>
        <row r="535">
          <cell r="E535">
            <v>59902</v>
          </cell>
        </row>
        <row r="536">
          <cell r="E536">
            <v>59996</v>
          </cell>
        </row>
        <row r="537">
          <cell r="E537">
            <v>59999</v>
          </cell>
        </row>
        <row r="538">
          <cell r="E538">
            <v>60027</v>
          </cell>
        </row>
        <row r="539">
          <cell r="E539">
            <v>60048</v>
          </cell>
        </row>
        <row r="540">
          <cell r="E540">
            <v>60139</v>
          </cell>
        </row>
        <row r="541">
          <cell r="E541">
            <v>60261</v>
          </cell>
        </row>
        <row r="542">
          <cell r="E542">
            <v>60262</v>
          </cell>
        </row>
        <row r="543">
          <cell r="E543">
            <v>60268</v>
          </cell>
        </row>
        <row r="544">
          <cell r="E544">
            <v>60353</v>
          </cell>
        </row>
        <row r="545">
          <cell r="E545">
            <v>60356</v>
          </cell>
        </row>
        <row r="546">
          <cell r="E546">
            <v>60391</v>
          </cell>
        </row>
        <row r="547">
          <cell r="E547">
            <v>60412</v>
          </cell>
        </row>
        <row r="548">
          <cell r="E548">
            <v>60510</v>
          </cell>
        </row>
        <row r="549">
          <cell r="E549">
            <v>60626</v>
          </cell>
        </row>
        <row r="550">
          <cell r="E550">
            <v>60629</v>
          </cell>
        </row>
        <row r="551">
          <cell r="E551">
            <v>60633</v>
          </cell>
        </row>
        <row r="552">
          <cell r="E552">
            <v>60731</v>
          </cell>
        </row>
        <row r="553">
          <cell r="E553">
            <v>60734</v>
          </cell>
        </row>
        <row r="554">
          <cell r="E554">
            <v>60755</v>
          </cell>
        </row>
        <row r="555">
          <cell r="E555">
            <v>60783</v>
          </cell>
        </row>
        <row r="556">
          <cell r="E556">
            <v>60874</v>
          </cell>
        </row>
        <row r="557">
          <cell r="E557">
            <v>60993</v>
          </cell>
        </row>
        <row r="558">
          <cell r="E558">
            <v>60994</v>
          </cell>
        </row>
        <row r="559">
          <cell r="E559">
            <v>61000</v>
          </cell>
        </row>
        <row r="560">
          <cell r="E560">
            <v>61088</v>
          </cell>
        </row>
        <row r="561">
          <cell r="E561">
            <v>61091</v>
          </cell>
        </row>
        <row r="562">
          <cell r="E562">
            <v>61119</v>
          </cell>
        </row>
        <row r="563">
          <cell r="E563">
            <v>61147</v>
          </cell>
        </row>
        <row r="564">
          <cell r="E564">
            <v>61238</v>
          </cell>
        </row>
        <row r="565">
          <cell r="E565">
            <v>61357</v>
          </cell>
        </row>
        <row r="566">
          <cell r="E566">
            <v>61358</v>
          </cell>
        </row>
        <row r="567">
          <cell r="E567">
            <v>61364</v>
          </cell>
        </row>
        <row r="568">
          <cell r="E568">
            <v>61473</v>
          </cell>
        </row>
        <row r="569">
          <cell r="E569">
            <v>61476</v>
          </cell>
        </row>
        <row r="570">
          <cell r="E570">
            <v>61490</v>
          </cell>
        </row>
        <row r="571">
          <cell r="E571">
            <v>61511</v>
          </cell>
        </row>
        <row r="572">
          <cell r="E572">
            <v>61602</v>
          </cell>
        </row>
        <row r="573">
          <cell r="E573">
            <v>61722</v>
          </cell>
        </row>
        <row r="574">
          <cell r="E574">
            <v>61723</v>
          </cell>
        </row>
        <row r="575">
          <cell r="E575">
            <v>61729</v>
          </cell>
        </row>
        <row r="576">
          <cell r="E576">
            <v>61830</v>
          </cell>
        </row>
        <row r="577">
          <cell r="E577">
            <v>61833</v>
          </cell>
        </row>
        <row r="578">
          <cell r="E578">
            <v>61854</v>
          </cell>
        </row>
        <row r="579">
          <cell r="E579">
            <v>61875</v>
          </cell>
        </row>
        <row r="580">
          <cell r="E580">
            <v>61966</v>
          </cell>
        </row>
        <row r="581">
          <cell r="E581">
            <v>62087</v>
          </cell>
        </row>
        <row r="582">
          <cell r="E582">
            <v>62088</v>
          </cell>
        </row>
        <row r="583">
          <cell r="E583">
            <v>62094</v>
          </cell>
        </row>
        <row r="584">
          <cell r="E584">
            <v>62180</v>
          </cell>
        </row>
        <row r="585">
          <cell r="E585">
            <v>62183</v>
          </cell>
        </row>
        <row r="586">
          <cell r="E586">
            <v>62218</v>
          </cell>
        </row>
        <row r="587">
          <cell r="E587">
            <v>62239</v>
          </cell>
        </row>
        <row r="588">
          <cell r="E588">
            <v>62330</v>
          </cell>
        </row>
        <row r="589">
          <cell r="E589">
            <v>62452</v>
          </cell>
        </row>
        <row r="590">
          <cell r="E590">
            <v>62453</v>
          </cell>
        </row>
        <row r="591">
          <cell r="E591">
            <v>62459</v>
          </cell>
        </row>
        <row r="592">
          <cell r="E592">
            <v>62565</v>
          </cell>
        </row>
        <row r="593">
          <cell r="E593">
            <v>62568</v>
          </cell>
        </row>
        <row r="594">
          <cell r="E594">
            <v>62582</v>
          </cell>
        </row>
        <row r="595">
          <cell r="E595">
            <v>62603</v>
          </cell>
        </row>
        <row r="596">
          <cell r="E596">
            <v>62701</v>
          </cell>
        </row>
        <row r="597">
          <cell r="E597">
            <v>62817</v>
          </cell>
        </row>
        <row r="598">
          <cell r="E598">
            <v>62820</v>
          </cell>
        </row>
        <row r="599">
          <cell r="E599">
            <v>62824</v>
          </cell>
        </row>
        <row r="600">
          <cell r="E600">
            <v>62922</v>
          </cell>
        </row>
        <row r="601">
          <cell r="E601">
            <v>62925</v>
          </cell>
        </row>
        <row r="602">
          <cell r="E602">
            <v>62946</v>
          </cell>
        </row>
        <row r="603">
          <cell r="E603">
            <v>62974</v>
          </cell>
        </row>
        <row r="604">
          <cell r="E604">
            <v>63065</v>
          </cell>
        </row>
        <row r="605">
          <cell r="E605">
            <v>63184</v>
          </cell>
        </row>
        <row r="606">
          <cell r="E606">
            <v>63185</v>
          </cell>
        </row>
        <row r="607">
          <cell r="E607">
            <v>63191</v>
          </cell>
        </row>
        <row r="608">
          <cell r="E608">
            <v>63272</v>
          </cell>
        </row>
        <row r="609">
          <cell r="E609">
            <v>63275</v>
          </cell>
        </row>
        <row r="610">
          <cell r="E610">
            <v>63310</v>
          </cell>
        </row>
        <row r="611">
          <cell r="E611">
            <v>63338</v>
          </cell>
        </row>
        <row r="612">
          <cell r="E612">
            <v>63429</v>
          </cell>
        </row>
        <row r="613">
          <cell r="E613">
            <v>63548</v>
          </cell>
        </row>
        <row r="614">
          <cell r="E614">
            <v>63549</v>
          </cell>
        </row>
        <row r="615">
          <cell r="E615">
            <v>63555</v>
          </cell>
        </row>
        <row r="616">
          <cell r="E616">
            <v>63657</v>
          </cell>
        </row>
        <row r="617">
          <cell r="E617">
            <v>63660</v>
          </cell>
        </row>
        <row r="618">
          <cell r="E618">
            <v>63681</v>
          </cell>
        </row>
        <row r="619">
          <cell r="E619">
            <v>63702</v>
          </cell>
        </row>
        <row r="620">
          <cell r="E620">
            <v>63793</v>
          </cell>
        </row>
        <row r="621">
          <cell r="E621">
            <v>63913</v>
          </cell>
        </row>
        <row r="622">
          <cell r="E622">
            <v>63914</v>
          </cell>
        </row>
        <row r="623">
          <cell r="E623">
            <v>63920</v>
          </cell>
        </row>
        <row r="624">
          <cell r="E624">
            <v>64014</v>
          </cell>
        </row>
        <row r="625">
          <cell r="E625">
            <v>64017</v>
          </cell>
        </row>
        <row r="626">
          <cell r="E626">
            <v>64045</v>
          </cell>
        </row>
        <row r="627">
          <cell r="E627">
            <v>64066</v>
          </cell>
        </row>
        <row r="628">
          <cell r="E628">
            <v>64157</v>
          </cell>
        </row>
        <row r="629">
          <cell r="E629">
            <v>64278</v>
          </cell>
        </row>
        <row r="630">
          <cell r="E630">
            <v>64279</v>
          </cell>
        </row>
        <row r="631">
          <cell r="E631">
            <v>64285</v>
          </cell>
        </row>
        <row r="632">
          <cell r="E632">
            <v>64392</v>
          </cell>
        </row>
        <row r="633">
          <cell r="E633">
            <v>64395</v>
          </cell>
        </row>
        <row r="634">
          <cell r="E634">
            <v>64409</v>
          </cell>
        </row>
        <row r="635">
          <cell r="E635">
            <v>64430</v>
          </cell>
        </row>
        <row r="636">
          <cell r="E636">
            <v>64528</v>
          </cell>
        </row>
        <row r="637">
          <cell r="E637">
            <v>64644</v>
          </cell>
        </row>
        <row r="638">
          <cell r="E638">
            <v>64647</v>
          </cell>
        </row>
        <row r="639">
          <cell r="E639">
            <v>64651</v>
          </cell>
        </row>
        <row r="640">
          <cell r="E640">
            <v>64749</v>
          </cell>
        </row>
        <row r="641">
          <cell r="E641">
            <v>64752</v>
          </cell>
        </row>
        <row r="642">
          <cell r="E642">
            <v>64773</v>
          </cell>
        </row>
        <row r="643">
          <cell r="E643">
            <v>64801</v>
          </cell>
        </row>
        <row r="644">
          <cell r="E644">
            <v>64892</v>
          </cell>
        </row>
        <row r="645">
          <cell r="E645">
            <v>65011</v>
          </cell>
        </row>
        <row r="646">
          <cell r="E646">
            <v>65012</v>
          </cell>
        </row>
        <row r="647">
          <cell r="E647">
            <v>65018</v>
          </cell>
        </row>
        <row r="648">
          <cell r="E648">
            <v>65106</v>
          </cell>
        </row>
        <row r="649">
          <cell r="E649">
            <v>65109</v>
          </cell>
        </row>
        <row r="650">
          <cell r="E650">
            <v>65137</v>
          </cell>
        </row>
        <row r="651">
          <cell r="E651">
            <v>65165</v>
          </cell>
        </row>
        <row r="652">
          <cell r="E652">
            <v>65256</v>
          </cell>
        </row>
        <row r="653">
          <cell r="E653">
            <v>65375</v>
          </cell>
        </row>
        <row r="654">
          <cell r="E654">
            <v>65376</v>
          </cell>
        </row>
        <row r="655">
          <cell r="E655">
            <v>65382</v>
          </cell>
        </row>
        <row r="656">
          <cell r="E656">
            <v>65491</v>
          </cell>
        </row>
        <row r="657">
          <cell r="E657">
            <v>65494</v>
          </cell>
        </row>
        <row r="658">
          <cell r="E658">
            <v>65501</v>
          </cell>
        </row>
        <row r="659">
          <cell r="E659">
            <v>65529</v>
          </cell>
        </row>
        <row r="660">
          <cell r="E660">
            <v>65620</v>
          </cell>
        </row>
        <row r="661">
          <cell r="E661">
            <v>65739</v>
          </cell>
        </row>
        <row r="662">
          <cell r="E662">
            <v>65740</v>
          </cell>
        </row>
        <row r="663">
          <cell r="E663">
            <v>65746</v>
          </cell>
        </row>
        <row r="664">
          <cell r="E664">
            <v>65841</v>
          </cell>
        </row>
        <row r="665">
          <cell r="E665">
            <v>65844</v>
          </cell>
        </row>
        <row r="666">
          <cell r="E666">
            <v>65872</v>
          </cell>
        </row>
        <row r="667">
          <cell r="E667">
            <v>65893</v>
          </cell>
        </row>
        <row r="668">
          <cell r="E668">
            <v>65984</v>
          </cell>
        </row>
        <row r="669">
          <cell r="E669">
            <v>66105</v>
          </cell>
        </row>
        <row r="670">
          <cell r="E670">
            <v>66106</v>
          </cell>
        </row>
        <row r="671">
          <cell r="E671">
            <v>66112</v>
          </cell>
        </row>
        <row r="672">
          <cell r="E672">
            <v>66198</v>
          </cell>
        </row>
        <row r="673">
          <cell r="E673">
            <v>66201</v>
          </cell>
        </row>
        <row r="674">
          <cell r="E674">
            <v>66236</v>
          </cell>
        </row>
        <row r="675">
          <cell r="E675">
            <v>66257</v>
          </cell>
        </row>
        <row r="676">
          <cell r="E676">
            <v>66348</v>
          </cell>
        </row>
        <row r="677">
          <cell r="E677">
            <v>66470</v>
          </cell>
        </row>
        <row r="678">
          <cell r="E678">
            <v>66471</v>
          </cell>
        </row>
        <row r="679">
          <cell r="E679">
            <v>66477</v>
          </cell>
        </row>
        <row r="680">
          <cell r="E680">
            <v>66583</v>
          </cell>
        </row>
        <row r="681">
          <cell r="E681">
            <v>66586</v>
          </cell>
        </row>
        <row r="682">
          <cell r="E682">
            <v>66600</v>
          </cell>
        </row>
        <row r="683">
          <cell r="E683">
            <v>66621</v>
          </cell>
        </row>
        <row r="684">
          <cell r="E684">
            <v>66719</v>
          </cell>
        </row>
        <row r="685">
          <cell r="E685">
            <v>66835</v>
          </cell>
        </row>
        <row r="686">
          <cell r="E686">
            <v>66838</v>
          </cell>
        </row>
        <row r="687">
          <cell r="E687">
            <v>66842</v>
          </cell>
        </row>
        <row r="688">
          <cell r="E688">
            <v>66933</v>
          </cell>
        </row>
        <row r="689">
          <cell r="E689">
            <v>66936</v>
          </cell>
        </row>
        <row r="690">
          <cell r="E690">
            <v>66964</v>
          </cell>
        </row>
        <row r="691">
          <cell r="E691">
            <v>66992</v>
          </cell>
        </row>
        <row r="692">
          <cell r="E692">
            <v>67083</v>
          </cell>
        </row>
        <row r="693">
          <cell r="E693">
            <v>67202</v>
          </cell>
        </row>
        <row r="694">
          <cell r="E694">
            <v>67203</v>
          </cell>
        </row>
        <row r="695">
          <cell r="E695">
            <v>67209</v>
          </cell>
        </row>
        <row r="696">
          <cell r="E696">
            <v>67290</v>
          </cell>
        </row>
        <row r="697">
          <cell r="E697">
            <v>67293</v>
          </cell>
        </row>
        <row r="698">
          <cell r="E698">
            <v>67328</v>
          </cell>
        </row>
        <row r="699">
          <cell r="E699">
            <v>67356</v>
          </cell>
        </row>
        <row r="700">
          <cell r="E700">
            <v>67447</v>
          </cell>
        </row>
        <row r="701">
          <cell r="E701">
            <v>67566</v>
          </cell>
        </row>
        <row r="702">
          <cell r="E702">
            <v>67567</v>
          </cell>
        </row>
        <row r="703">
          <cell r="E703">
            <v>67573</v>
          </cell>
        </row>
        <row r="704">
          <cell r="E704">
            <v>67675</v>
          </cell>
        </row>
        <row r="705">
          <cell r="E705">
            <v>67678</v>
          </cell>
        </row>
        <row r="706">
          <cell r="E706">
            <v>67699</v>
          </cell>
        </row>
        <row r="707">
          <cell r="E707">
            <v>67720</v>
          </cell>
        </row>
        <row r="708">
          <cell r="E708">
            <v>67811</v>
          </cell>
        </row>
        <row r="709">
          <cell r="E709">
            <v>67931</v>
          </cell>
        </row>
        <row r="710">
          <cell r="E710">
            <v>67932</v>
          </cell>
        </row>
        <row r="711">
          <cell r="E711">
            <v>67938</v>
          </cell>
        </row>
        <row r="712">
          <cell r="E712">
            <v>68025</v>
          </cell>
        </row>
        <row r="713">
          <cell r="E713">
            <v>68028</v>
          </cell>
        </row>
        <row r="714">
          <cell r="E714">
            <v>68063</v>
          </cell>
        </row>
        <row r="715">
          <cell r="E715">
            <v>68084</v>
          </cell>
        </row>
        <row r="716">
          <cell r="E716">
            <v>68175</v>
          </cell>
        </row>
        <row r="717">
          <cell r="E717">
            <v>68296</v>
          </cell>
        </row>
        <row r="718">
          <cell r="E718">
            <v>68297</v>
          </cell>
        </row>
        <row r="719">
          <cell r="E719">
            <v>68303</v>
          </cell>
        </row>
        <row r="720">
          <cell r="E720">
            <v>68410</v>
          </cell>
        </row>
        <row r="721">
          <cell r="E721">
            <v>68413</v>
          </cell>
        </row>
        <row r="722">
          <cell r="E722">
            <v>68427</v>
          </cell>
        </row>
        <row r="723">
          <cell r="E723">
            <v>68448</v>
          </cell>
        </row>
        <row r="724">
          <cell r="E724">
            <v>68539</v>
          </cell>
        </row>
        <row r="725">
          <cell r="E725">
            <v>68661</v>
          </cell>
        </row>
        <row r="726">
          <cell r="E726">
            <v>68662</v>
          </cell>
        </row>
        <row r="727">
          <cell r="E727">
            <v>68668</v>
          </cell>
        </row>
        <row r="728">
          <cell r="E728">
            <v>68767</v>
          </cell>
        </row>
        <row r="729">
          <cell r="E729">
            <v>68770</v>
          </cell>
        </row>
        <row r="730">
          <cell r="E730">
            <v>68791</v>
          </cell>
        </row>
        <row r="731">
          <cell r="E731">
            <v>68819</v>
          </cell>
        </row>
        <row r="732">
          <cell r="E732">
            <v>68910</v>
          </cell>
        </row>
        <row r="733">
          <cell r="E733">
            <v>69029</v>
          </cell>
        </row>
        <row r="734">
          <cell r="E734">
            <v>69030</v>
          </cell>
        </row>
        <row r="735">
          <cell r="E735">
            <v>69036</v>
          </cell>
        </row>
        <row r="736">
          <cell r="E736">
            <v>69124</v>
          </cell>
        </row>
        <row r="737">
          <cell r="E737">
            <v>69127</v>
          </cell>
        </row>
        <row r="738">
          <cell r="E738">
            <v>69155</v>
          </cell>
        </row>
        <row r="739">
          <cell r="E739">
            <v>69183</v>
          </cell>
        </row>
        <row r="740">
          <cell r="E740">
            <v>69274</v>
          </cell>
        </row>
        <row r="741">
          <cell r="E741">
            <v>69393</v>
          </cell>
        </row>
        <row r="742">
          <cell r="E742">
            <v>69394</v>
          </cell>
        </row>
        <row r="743">
          <cell r="E743">
            <v>69400</v>
          </cell>
        </row>
        <row r="744">
          <cell r="E744">
            <v>69502</v>
          </cell>
        </row>
        <row r="745">
          <cell r="E745">
            <v>69505</v>
          </cell>
        </row>
        <row r="746">
          <cell r="E746">
            <v>69519</v>
          </cell>
        </row>
        <row r="747">
          <cell r="E747">
            <v>69547</v>
          </cell>
        </row>
        <row r="748">
          <cell r="E748">
            <v>69638</v>
          </cell>
        </row>
        <row r="749">
          <cell r="E749">
            <v>69757</v>
          </cell>
        </row>
        <row r="750">
          <cell r="E750">
            <v>69758</v>
          </cell>
        </row>
        <row r="751">
          <cell r="E751">
            <v>69764</v>
          </cell>
        </row>
        <row r="752">
          <cell r="E752">
            <v>69859</v>
          </cell>
        </row>
        <row r="753">
          <cell r="E753">
            <v>69862</v>
          </cell>
        </row>
        <row r="754">
          <cell r="E754">
            <v>69890</v>
          </cell>
        </row>
        <row r="755">
          <cell r="E755">
            <v>69911</v>
          </cell>
        </row>
        <row r="756">
          <cell r="E756">
            <v>70002</v>
          </cell>
        </row>
        <row r="757">
          <cell r="E757">
            <v>70122</v>
          </cell>
        </row>
        <row r="758">
          <cell r="E758">
            <v>70123</v>
          </cell>
        </row>
        <row r="759">
          <cell r="E759">
            <v>70129</v>
          </cell>
        </row>
        <row r="760">
          <cell r="E760">
            <v>70216</v>
          </cell>
        </row>
        <row r="761">
          <cell r="E761">
            <v>70219</v>
          </cell>
        </row>
        <row r="762">
          <cell r="E762">
            <v>70254</v>
          </cell>
        </row>
        <row r="763">
          <cell r="E763">
            <v>70275</v>
          </cell>
        </row>
        <row r="764">
          <cell r="E764">
            <v>70366</v>
          </cell>
        </row>
        <row r="765">
          <cell r="E765">
            <v>70488</v>
          </cell>
        </row>
        <row r="766">
          <cell r="E766">
            <v>70489</v>
          </cell>
        </row>
        <row r="767">
          <cell r="E767">
            <v>70495</v>
          </cell>
        </row>
        <row r="768">
          <cell r="E768">
            <v>70594</v>
          </cell>
        </row>
        <row r="769">
          <cell r="E769">
            <v>70597</v>
          </cell>
        </row>
        <row r="770">
          <cell r="E770">
            <v>70618</v>
          </cell>
        </row>
        <row r="771">
          <cell r="E771">
            <v>70639</v>
          </cell>
        </row>
        <row r="772">
          <cell r="E772">
            <v>70737</v>
          </cell>
        </row>
        <row r="773">
          <cell r="E773">
            <v>70853</v>
          </cell>
        </row>
        <row r="774">
          <cell r="E774">
            <v>70856</v>
          </cell>
        </row>
        <row r="775">
          <cell r="E775">
            <v>70860</v>
          </cell>
        </row>
        <row r="776">
          <cell r="E776">
            <v>70951</v>
          </cell>
        </row>
        <row r="777">
          <cell r="E777">
            <v>70954</v>
          </cell>
        </row>
        <row r="778">
          <cell r="E778">
            <v>70982</v>
          </cell>
        </row>
        <row r="779">
          <cell r="E779">
            <v>71010</v>
          </cell>
        </row>
        <row r="780">
          <cell r="E780">
            <v>71101</v>
          </cell>
        </row>
        <row r="781">
          <cell r="E781">
            <v>71220</v>
          </cell>
        </row>
        <row r="782">
          <cell r="E782">
            <v>71221</v>
          </cell>
        </row>
        <row r="783">
          <cell r="E783">
            <v>71227</v>
          </cell>
        </row>
        <row r="784">
          <cell r="E784">
            <v>71336</v>
          </cell>
        </row>
        <row r="785">
          <cell r="E785">
            <v>71339</v>
          </cell>
        </row>
        <row r="786">
          <cell r="E786">
            <v>71346</v>
          </cell>
        </row>
        <row r="787">
          <cell r="E787">
            <v>71374</v>
          </cell>
        </row>
        <row r="788">
          <cell r="E788">
            <v>71465</v>
          </cell>
        </row>
        <row r="789">
          <cell r="E789">
            <v>71584</v>
          </cell>
        </row>
        <row r="790">
          <cell r="E790">
            <v>71585</v>
          </cell>
        </row>
        <row r="791">
          <cell r="E791">
            <v>71591</v>
          </cell>
        </row>
        <row r="792">
          <cell r="E792">
            <v>71693</v>
          </cell>
        </row>
        <row r="793">
          <cell r="E793">
            <v>71696</v>
          </cell>
        </row>
        <row r="794">
          <cell r="E794">
            <v>71717</v>
          </cell>
        </row>
        <row r="795">
          <cell r="E795">
            <v>71738</v>
          </cell>
        </row>
        <row r="796">
          <cell r="E796">
            <v>71829</v>
          </cell>
        </row>
        <row r="797">
          <cell r="E797">
            <v>71949</v>
          </cell>
        </row>
        <row r="798">
          <cell r="E798">
            <v>71950</v>
          </cell>
        </row>
        <row r="799">
          <cell r="E799">
            <v>71956</v>
          </cell>
        </row>
        <row r="800">
          <cell r="E800">
            <v>72043</v>
          </cell>
        </row>
        <row r="801">
          <cell r="E801">
            <v>72046</v>
          </cell>
        </row>
        <row r="802">
          <cell r="E802">
            <v>72081</v>
          </cell>
        </row>
        <row r="803">
          <cell r="E803">
            <v>72102</v>
          </cell>
        </row>
        <row r="804">
          <cell r="E804">
            <v>72193</v>
          </cell>
        </row>
        <row r="805">
          <cell r="E805">
            <v>72314</v>
          </cell>
        </row>
        <row r="806">
          <cell r="E806">
            <v>72315</v>
          </cell>
        </row>
        <row r="807">
          <cell r="E807">
            <v>72321</v>
          </cell>
        </row>
        <row r="808">
          <cell r="E808">
            <v>72428</v>
          </cell>
        </row>
        <row r="809">
          <cell r="E809">
            <v>72431</v>
          </cell>
        </row>
        <row r="810">
          <cell r="E810">
            <v>72445</v>
          </cell>
        </row>
        <row r="811">
          <cell r="E811">
            <v>72466</v>
          </cell>
        </row>
        <row r="812">
          <cell r="E812">
            <v>72557</v>
          </cell>
        </row>
        <row r="813">
          <cell r="E813">
            <v>72679</v>
          </cell>
        </row>
        <row r="814">
          <cell r="E814">
            <v>72680</v>
          </cell>
        </row>
        <row r="815">
          <cell r="E815">
            <v>72686</v>
          </cell>
        </row>
        <row r="816">
          <cell r="E816">
            <v>72785</v>
          </cell>
        </row>
        <row r="817">
          <cell r="E817">
            <v>72788</v>
          </cell>
        </row>
        <row r="818">
          <cell r="E818">
            <v>72809</v>
          </cell>
        </row>
        <row r="819">
          <cell r="E819">
            <v>72830</v>
          </cell>
        </row>
        <row r="820">
          <cell r="E820">
            <v>72928</v>
          </cell>
        </row>
        <row r="821">
          <cell r="E821">
            <v>73044</v>
          </cell>
        </row>
        <row r="822">
          <cell r="E822">
            <v>73047</v>
          </cell>
        </row>
        <row r="823">
          <cell r="E823">
            <v>73051</v>
          </cell>
        </row>
        <row r="824">
          <cell r="E824">
            <v>73135</v>
          </cell>
        </row>
        <row r="825">
          <cell r="E825">
            <v>73138</v>
          </cell>
        </row>
        <row r="826">
          <cell r="E826">
            <v>73173</v>
          </cell>
        </row>
        <row r="827">
          <cell r="E827">
            <v>73201</v>
          </cell>
        </row>
        <row r="828">
          <cell r="E828">
            <v>73292</v>
          </cell>
        </row>
        <row r="829">
          <cell r="E829">
            <v>73411</v>
          </cell>
        </row>
        <row r="830">
          <cell r="E830">
            <v>73412</v>
          </cell>
        </row>
        <row r="831">
          <cell r="E831">
            <v>73418</v>
          </cell>
        </row>
        <row r="832">
          <cell r="E832">
            <v>73520</v>
          </cell>
        </row>
        <row r="833">
          <cell r="E833">
            <v>73523</v>
          </cell>
        </row>
        <row r="834">
          <cell r="E834">
            <v>73537</v>
          </cell>
        </row>
        <row r="835">
          <cell r="E835">
            <v>73565</v>
          </cell>
        </row>
        <row r="836">
          <cell r="E836">
            <v>73656</v>
          </cell>
        </row>
        <row r="837">
          <cell r="E837">
            <v>73775</v>
          </cell>
        </row>
        <row r="838">
          <cell r="E838">
            <v>73776</v>
          </cell>
        </row>
        <row r="839">
          <cell r="E839">
            <v>73782</v>
          </cell>
        </row>
        <row r="840">
          <cell r="E840">
            <v>73877</v>
          </cell>
        </row>
        <row r="841">
          <cell r="E841">
            <v>73880</v>
          </cell>
        </row>
        <row r="842">
          <cell r="E842">
            <v>73901</v>
          </cell>
        </row>
        <row r="843">
          <cell r="E843">
            <v>73929</v>
          </cell>
        </row>
        <row r="844">
          <cell r="E844">
            <v>74020</v>
          </cell>
        </row>
        <row r="845">
          <cell r="E845">
            <v>74139</v>
          </cell>
        </row>
        <row r="846">
          <cell r="E846">
            <v>74140</v>
          </cell>
        </row>
        <row r="847">
          <cell r="E847">
            <v>74146</v>
          </cell>
        </row>
        <row r="848">
          <cell r="E848">
            <v>74227</v>
          </cell>
        </row>
        <row r="849">
          <cell r="E849">
            <v>74230</v>
          </cell>
        </row>
        <row r="850">
          <cell r="E850">
            <v>74272</v>
          </cell>
        </row>
        <row r="851">
          <cell r="E851">
            <v>74293</v>
          </cell>
        </row>
        <row r="852">
          <cell r="E852">
            <v>74384</v>
          </cell>
        </row>
        <row r="853">
          <cell r="E853">
            <v>74504</v>
          </cell>
        </row>
        <row r="854">
          <cell r="E854">
            <v>74505</v>
          </cell>
        </row>
        <row r="855">
          <cell r="E855">
            <v>74511</v>
          </cell>
        </row>
        <row r="856">
          <cell r="E856">
            <v>74612</v>
          </cell>
        </row>
        <row r="857">
          <cell r="E857">
            <v>74615</v>
          </cell>
        </row>
        <row r="858">
          <cell r="E858">
            <v>74636</v>
          </cell>
        </row>
        <row r="859">
          <cell r="E859">
            <v>74657</v>
          </cell>
        </row>
        <row r="860">
          <cell r="E860">
            <v>74748</v>
          </cell>
        </row>
        <row r="861">
          <cell r="E861">
            <v>74870</v>
          </cell>
        </row>
        <row r="862">
          <cell r="E862">
            <v>74871</v>
          </cell>
        </row>
        <row r="863">
          <cell r="E863">
            <v>74877</v>
          </cell>
        </row>
        <row r="864">
          <cell r="E864">
            <v>74969</v>
          </cell>
        </row>
        <row r="865">
          <cell r="E865">
            <v>74972</v>
          </cell>
        </row>
        <row r="866">
          <cell r="E866">
            <v>75000</v>
          </cell>
        </row>
        <row r="867">
          <cell r="E867">
            <v>75021</v>
          </cell>
        </row>
        <row r="868">
          <cell r="E868">
            <v>75119</v>
          </cell>
        </row>
        <row r="869">
          <cell r="E869">
            <v>75235</v>
          </cell>
        </row>
        <row r="870">
          <cell r="E870">
            <v>75238</v>
          </cell>
        </row>
        <row r="871">
          <cell r="E871">
            <v>75242</v>
          </cell>
        </row>
        <row r="872">
          <cell r="E872">
            <v>75347</v>
          </cell>
        </row>
        <row r="873">
          <cell r="E873">
            <v>75350</v>
          </cell>
        </row>
        <row r="874">
          <cell r="E874">
            <v>75364</v>
          </cell>
        </row>
        <row r="875">
          <cell r="E875">
            <v>75392</v>
          </cell>
        </row>
        <row r="876">
          <cell r="E876">
            <v>75483</v>
          </cell>
        </row>
        <row r="877">
          <cell r="E877">
            <v>75602</v>
          </cell>
        </row>
        <row r="878">
          <cell r="E878">
            <v>75603</v>
          </cell>
        </row>
        <row r="879">
          <cell r="E879">
            <v>75609</v>
          </cell>
        </row>
        <row r="880">
          <cell r="E880">
            <v>75704</v>
          </cell>
        </row>
        <row r="881">
          <cell r="E881">
            <v>75707</v>
          </cell>
        </row>
        <row r="882">
          <cell r="E882">
            <v>75728</v>
          </cell>
        </row>
        <row r="883">
          <cell r="E883">
            <v>75756</v>
          </cell>
        </row>
        <row r="884">
          <cell r="E884">
            <v>75847</v>
          </cell>
        </row>
        <row r="885">
          <cell r="E885">
            <v>75966</v>
          </cell>
        </row>
        <row r="886">
          <cell r="E886">
            <v>75967</v>
          </cell>
        </row>
        <row r="887">
          <cell r="E887">
            <v>75973</v>
          </cell>
        </row>
        <row r="888">
          <cell r="E888">
            <v>76061</v>
          </cell>
        </row>
        <row r="889">
          <cell r="E889">
            <v>76064</v>
          </cell>
        </row>
        <row r="890">
          <cell r="E890">
            <v>76099</v>
          </cell>
        </row>
        <row r="891">
          <cell r="E891">
            <v>76120</v>
          </cell>
        </row>
        <row r="892">
          <cell r="E892">
            <v>76211</v>
          </cell>
        </row>
        <row r="893">
          <cell r="E893">
            <v>76331</v>
          </cell>
        </row>
        <row r="894">
          <cell r="E894">
            <v>76332</v>
          </cell>
        </row>
        <row r="895">
          <cell r="E895">
            <v>76338</v>
          </cell>
        </row>
        <row r="896">
          <cell r="E896">
            <v>76446</v>
          </cell>
        </row>
        <row r="897">
          <cell r="E897">
            <v>76449</v>
          </cell>
        </row>
        <row r="898">
          <cell r="E898">
            <v>76463</v>
          </cell>
        </row>
        <row r="899">
          <cell r="E899">
            <v>76484</v>
          </cell>
        </row>
        <row r="900">
          <cell r="E900">
            <v>76575</v>
          </cell>
        </row>
        <row r="901">
          <cell r="E901">
            <v>76696</v>
          </cell>
        </row>
        <row r="902">
          <cell r="E902">
            <v>76697</v>
          </cell>
        </row>
        <row r="903">
          <cell r="E903">
            <v>76703</v>
          </cell>
        </row>
        <row r="904">
          <cell r="E904">
            <v>76796</v>
          </cell>
        </row>
        <row r="905">
          <cell r="E905">
            <v>76799</v>
          </cell>
        </row>
        <row r="906">
          <cell r="E906">
            <v>76827</v>
          </cell>
        </row>
        <row r="907">
          <cell r="E907">
            <v>76848</v>
          </cell>
        </row>
        <row r="908">
          <cell r="E908">
            <v>76939</v>
          </cell>
        </row>
        <row r="909">
          <cell r="E909">
            <v>77061</v>
          </cell>
        </row>
        <row r="910">
          <cell r="E910">
            <v>77062</v>
          </cell>
        </row>
      </sheetData>
      <sheetData sheetId="6"/>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
      <sheetName val="Review"/>
      <sheetName val="Mercia"/>
      <sheetName val="Leofric"/>
      <sheetName val="Covered Bonds"/>
      <sheetName val="Offa"/>
      <sheetName val="Cornhill 6 "/>
      <sheetName val="Malt Hill 2"/>
      <sheetName val="Kate"/>
      <sheetName val="Economic"/>
      <sheetName val="CB BTL"/>
      <sheetName val="Pool movement to date (CB, RMBS"/>
    </sheetNames>
    <sheetDataSet>
      <sheetData sheetId="0"/>
      <sheetData sheetId="1"/>
      <sheetData sheetId="2"/>
      <sheetData sheetId="3"/>
      <sheetData sheetId="4"/>
      <sheetData sheetId="5"/>
      <sheetData sheetId="6"/>
      <sheetData sheetId="7"/>
      <sheetData sheetId="8"/>
      <sheetData sheetId="9">
        <row r="1">
          <cell r="J1">
            <v>0</v>
          </cell>
          <cell r="K1">
            <v>44599</v>
          </cell>
        </row>
        <row r="5">
          <cell r="A5" t="str">
            <v>Further Advances made in the period</v>
          </cell>
          <cell r="B5" t="str">
            <v>EMI</v>
          </cell>
        </row>
        <row r="6">
          <cell r="A6">
            <v>44043</v>
          </cell>
          <cell r="B6">
            <v>629051</v>
          </cell>
        </row>
        <row r="7">
          <cell r="A7">
            <v>44074</v>
          </cell>
          <cell r="B7">
            <v>415299</v>
          </cell>
        </row>
        <row r="8">
          <cell r="A8">
            <v>44104</v>
          </cell>
          <cell r="B8">
            <v>360802</v>
          </cell>
        </row>
        <row r="9">
          <cell r="A9">
            <v>44135</v>
          </cell>
          <cell r="B9">
            <v>539708</v>
          </cell>
        </row>
        <row r="10">
          <cell r="A10">
            <v>44165</v>
          </cell>
          <cell r="B10">
            <v>533773</v>
          </cell>
        </row>
        <row r="11">
          <cell r="A11">
            <v>44196</v>
          </cell>
          <cell r="B11">
            <v>607838</v>
          </cell>
        </row>
        <row r="12">
          <cell r="A12">
            <v>44227</v>
          </cell>
          <cell r="B12">
            <v>388767</v>
          </cell>
        </row>
        <row r="13">
          <cell r="A13">
            <v>44255</v>
          </cell>
          <cell r="B13">
            <v>232825</v>
          </cell>
        </row>
        <row r="14">
          <cell r="A14">
            <v>44286</v>
          </cell>
          <cell r="B14">
            <v>1098260</v>
          </cell>
        </row>
        <row r="15">
          <cell r="A15">
            <v>44316</v>
          </cell>
          <cell r="B15">
            <v>821068</v>
          </cell>
        </row>
        <row r="16">
          <cell r="A16">
            <v>44347</v>
          </cell>
          <cell r="B16">
            <v>899346</v>
          </cell>
        </row>
        <row r="17">
          <cell r="A17">
            <v>44377</v>
          </cell>
          <cell r="B17">
            <v>1773550</v>
          </cell>
        </row>
        <row r="18">
          <cell r="A18">
            <v>44408</v>
          </cell>
          <cell r="B18">
            <v>972222</v>
          </cell>
        </row>
        <row r="19">
          <cell r="A19">
            <v>44439</v>
          </cell>
          <cell r="B19">
            <v>497588</v>
          </cell>
        </row>
        <row r="20">
          <cell r="A20">
            <v>44469</v>
          </cell>
          <cell r="B20">
            <v>873394</v>
          </cell>
        </row>
        <row r="21">
          <cell r="A21">
            <v>44500</v>
          </cell>
          <cell r="B21">
            <v>1486921</v>
          </cell>
        </row>
        <row r="22">
          <cell r="A22">
            <v>44530</v>
          </cell>
          <cell r="B22">
            <v>951949</v>
          </cell>
        </row>
        <row r="23">
          <cell r="A23">
            <v>44561</v>
          </cell>
          <cell r="B23">
            <v>971480</v>
          </cell>
        </row>
        <row r="29">
          <cell r="G29" t="str">
            <v>Difference</v>
          </cell>
          <cell r="H29" t="str">
            <v>EMI</v>
          </cell>
        </row>
        <row r="30">
          <cell r="G30">
            <v>44074</v>
          </cell>
          <cell r="H30">
            <v>131243126.52</v>
          </cell>
        </row>
        <row r="31">
          <cell r="G31">
            <v>44104</v>
          </cell>
          <cell r="H31">
            <v>20710655.34</v>
          </cell>
        </row>
        <row r="32">
          <cell r="G32">
            <v>44135</v>
          </cell>
          <cell r="H32">
            <v>10337870.1</v>
          </cell>
        </row>
        <row r="33">
          <cell r="G33">
            <v>44165</v>
          </cell>
          <cell r="H33">
            <v>9874384.9900000002</v>
          </cell>
        </row>
        <row r="34">
          <cell r="G34">
            <v>44196</v>
          </cell>
          <cell r="H34">
            <v>10484401.74</v>
          </cell>
        </row>
        <row r="35">
          <cell r="G35">
            <v>44227</v>
          </cell>
          <cell r="H35">
            <v>13980053.959999999</v>
          </cell>
        </row>
        <row r="36">
          <cell r="G36">
            <v>44255</v>
          </cell>
          <cell r="H36">
            <v>19189724.02</v>
          </cell>
        </row>
        <row r="37">
          <cell r="G37">
            <v>44286</v>
          </cell>
          <cell r="H37">
            <v>18863640.02</v>
          </cell>
        </row>
        <row r="38">
          <cell r="G38">
            <v>44316</v>
          </cell>
          <cell r="H38">
            <v>536222753.28999996</v>
          </cell>
        </row>
        <row r="39">
          <cell r="G39">
            <v>44347</v>
          </cell>
          <cell r="H39">
            <v>24085281.199999999</v>
          </cell>
        </row>
        <row r="40">
          <cell r="G40">
            <v>44377</v>
          </cell>
          <cell r="H40">
            <v>26563524.129999999</v>
          </cell>
        </row>
        <row r="41">
          <cell r="G41">
            <v>44408</v>
          </cell>
          <cell r="H41">
            <v>34319495.530000001</v>
          </cell>
        </row>
        <row r="42">
          <cell r="G42">
            <v>44439</v>
          </cell>
          <cell r="H42">
            <v>21367694.100000001</v>
          </cell>
        </row>
        <row r="43">
          <cell r="G43">
            <v>44469</v>
          </cell>
          <cell r="H43">
            <v>467099129.890001</v>
          </cell>
        </row>
        <row r="44">
          <cell r="G44">
            <v>44500</v>
          </cell>
          <cell r="H44">
            <v>88594813.089999899</v>
          </cell>
        </row>
        <row r="45">
          <cell r="G45">
            <v>44530</v>
          </cell>
          <cell r="H45">
            <v>38779635.469999999</v>
          </cell>
        </row>
        <row r="46">
          <cell r="G46">
            <v>44561</v>
          </cell>
          <cell r="H46">
            <v>50149561.869999997</v>
          </cell>
        </row>
        <row r="47">
          <cell r="G47">
            <v>44592</v>
          </cell>
          <cell r="H47">
            <v>85272945.199999988</v>
          </cell>
        </row>
        <row r="48">
          <cell r="G48">
            <v>44620</v>
          </cell>
          <cell r="H48">
            <v>0</v>
          </cell>
        </row>
        <row r="49">
          <cell r="G49" t="str">
            <v>Total</v>
          </cell>
          <cell r="H49">
            <v>1607138690.460001</v>
          </cell>
        </row>
        <row r="50">
          <cell r="G50">
            <v>44561</v>
          </cell>
          <cell r="H50">
            <v>50149561.869999997</v>
          </cell>
        </row>
        <row r="51">
          <cell r="G51">
            <v>44592</v>
          </cell>
          <cell r="H51">
            <v>85272945.199999988</v>
          </cell>
        </row>
        <row r="52">
          <cell r="G52">
            <v>44620</v>
          </cell>
          <cell r="H52">
            <v>29509049.729999997</v>
          </cell>
        </row>
        <row r="53">
          <cell r="G53">
            <v>0</v>
          </cell>
          <cell r="H53">
            <v>0</v>
          </cell>
        </row>
        <row r="54">
          <cell r="G54">
            <v>0</v>
          </cell>
          <cell r="H54">
            <v>0</v>
          </cell>
        </row>
        <row r="55">
          <cell r="G55">
            <v>0</v>
          </cell>
          <cell r="H55">
            <v>0</v>
          </cell>
        </row>
        <row r="56">
          <cell r="G56">
            <v>0</v>
          </cell>
          <cell r="H56">
            <v>0</v>
          </cell>
        </row>
        <row r="57">
          <cell r="G57" t="str">
            <v>Total</v>
          </cell>
          <cell r="H57">
            <v>1636647740.190001</v>
          </cell>
        </row>
      </sheetData>
      <sheetData sheetId="10"/>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Lyndon.Horwell@thecoventry.co.uk"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8">
    <tabColor theme="3" tint="0.79998168889431442"/>
    <pageSetUpPr fitToPage="1"/>
  </sheetPr>
  <dimension ref="A1:CA111"/>
  <sheetViews>
    <sheetView zoomScale="90" zoomScaleNormal="90" workbookViewId="0">
      <pane xSplit="1" topLeftCell="B1" activePane="topRight" state="frozen"/>
      <selection pane="topRight" sqref="A1:XFD1048576"/>
    </sheetView>
  </sheetViews>
  <sheetFormatPr defaultColWidth="9.140625" defaultRowHeight="12.75" outlineLevelRow="1" outlineLevelCol="1"/>
  <cols>
    <col min="1" max="1" width="65.85546875" customWidth="1"/>
    <col min="2" max="2" width="15" customWidth="1"/>
    <col min="3" max="3" width="13" customWidth="1"/>
    <col min="4" max="4" width="11.85546875" customWidth="1"/>
    <col min="5" max="5" width="12" customWidth="1"/>
    <col min="6" max="6" width="12.42578125" hidden="1" customWidth="1" outlineLevel="1"/>
    <col min="7" max="7" width="12.5703125" hidden="1" customWidth="1" outlineLevel="1"/>
    <col min="8" max="8" width="12" hidden="1" customWidth="1" outlineLevel="1"/>
    <col min="9" max="10" width="12.5703125" hidden="1" customWidth="1" outlineLevel="1"/>
    <col min="11" max="12" width="12" hidden="1" customWidth="1" outlineLevel="1"/>
    <col min="13" max="13" width="20.140625" hidden="1" customWidth="1" outlineLevel="1"/>
    <col min="14" max="14" width="12.85546875" customWidth="1" collapsed="1"/>
    <col min="15" max="25" width="11.42578125" customWidth="1"/>
    <col min="26" max="26" width="13" customWidth="1"/>
    <col min="27" max="27" width="12.42578125" customWidth="1"/>
    <col min="28" max="28" width="15.5703125" customWidth="1"/>
    <col min="29" max="30" width="11.42578125" customWidth="1"/>
    <col min="31" max="31" width="14.5703125" customWidth="1"/>
    <col min="32" max="32" width="11.42578125" customWidth="1"/>
    <col min="33" max="33" width="12.42578125" customWidth="1"/>
    <col min="34" max="34" width="14.140625" customWidth="1"/>
    <col min="35" max="35" width="13.42578125" customWidth="1"/>
    <col min="36" max="36" width="15.140625" customWidth="1"/>
    <col min="37" max="37" width="15.5703125" customWidth="1"/>
    <col min="38" max="39" width="10.5703125" customWidth="1"/>
    <col min="40" max="40" width="15.42578125" customWidth="1"/>
    <col min="41" max="41" width="17.42578125" customWidth="1"/>
    <col min="42" max="42" width="18.140625" customWidth="1"/>
    <col min="43" max="43" width="11.5703125" customWidth="1"/>
    <col min="44" max="45" width="10.5703125" customWidth="1"/>
    <col min="46" max="46" width="13.5703125" customWidth="1"/>
    <col min="47" max="47" width="12.5703125" customWidth="1"/>
    <col min="48" max="48" width="10.5703125" customWidth="1"/>
    <col min="49" max="49" width="14.85546875" customWidth="1"/>
    <col min="50" max="50" width="13" customWidth="1"/>
    <col min="51" max="51" width="14" customWidth="1"/>
    <col min="52" max="52" width="15.85546875" customWidth="1"/>
    <col min="53" max="53" width="13.140625" customWidth="1"/>
    <col min="54" max="54" width="13.5703125" customWidth="1"/>
    <col min="55" max="55" width="15.42578125" customWidth="1"/>
    <col min="56" max="56" width="12" customWidth="1"/>
    <col min="57" max="57" width="12.140625" customWidth="1"/>
    <col min="58" max="58" width="14.42578125" customWidth="1"/>
    <col min="59" max="59" width="11.42578125" customWidth="1"/>
    <col min="60" max="60" width="14.140625" customWidth="1"/>
    <col min="61" max="61" width="16.85546875" customWidth="1"/>
    <col min="62" max="62" width="15.140625" customWidth="1"/>
    <col min="63" max="63" width="19.85546875" customWidth="1"/>
    <col min="64" max="64" width="18.42578125" customWidth="1"/>
    <col min="65" max="65" width="19.140625" customWidth="1"/>
    <col min="66" max="66" width="12.42578125" customWidth="1"/>
    <col min="67" max="67" width="17.5703125" customWidth="1"/>
    <col min="68" max="68" width="19.42578125" customWidth="1"/>
    <col min="69" max="69" width="14.42578125" customWidth="1"/>
    <col min="70" max="70" width="21.5703125" customWidth="1"/>
    <col min="71" max="71" width="22.5703125" customWidth="1"/>
    <col min="72" max="72" width="25.140625" customWidth="1"/>
    <col min="73" max="73" width="19.42578125" customWidth="1"/>
    <col min="74" max="74" width="15.85546875" customWidth="1"/>
    <col min="77" max="77" width="11.42578125" bestFit="1" customWidth="1"/>
  </cols>
  <sheetData>
    <row r="1" spans="1:12">
      <c r="A1" t="s">
        <v>383</v>
      </c>
    </row>
    <row r="2" spans="1:12">
      <c r="A2" s="601" t="s">
        <v>405</v>
      </c>
    </row>
    <row r="3" spans="1:12">
      <c r="A3" s="601"/>
      <c r="B3">
        <v>44043</v>
      </c>
      <c r="C3">
        <v>44074</v>
      </c>
      <c r="D3">
        <f>EOMONTH(C3,1)</f>
        <v>44104</v>
      </c>
      <c r="E3">
        <f t="shared" ref="E3:L3" si="0">EOMONTH(D3,1)</f>
        <v>44135</v>
      </c>
      <c r="F3">
        <f t="shared" si="0"/>
        <v>44165</v>
      </c>
      <c r="G3">
        <f t="shared" si="0"/>
        <v>44196</v>
      </c>
      <c r="H3">
        <f t="shared" si="0"/>
        <v>44227</v>
      </c>
      <c r="I3">
        <f t="shared" si="0"/>
        <v>44255</v>
      </c>
      <c r="J3">
        <f t="shared" si="0"/>
        <v>44286</v>
      </c>
      <c r="K3">
        <f t="shared" si="0"/>
        <v>44316</v>
      </c>
      <c r="L3">
        <f t="shared" si="0"/>
        <v>44347</v>
      </c>
    </row>
    <row r="4" spans="1:12">
      <c r="A4" t="s">
        <v>425</v>
      </c>
    </row>
    <row r="5" spans="1:12">
      <c r="B5">
        <f>B3</f>
        <v>44043</v>
      </c>
      <c r="C5">
        <f>C3</f>
        <v>44074</v>
      </c>
      <c r="D5">
        <f>EOMONTH(C5,1)</f>
        <v>44104</v>
      </c>
      <c r="E5">
        <f t="shared" ref="E5:L5" si="1">EOMONTH(D5,1)</f>
        <v>44135</v>
      </c>
      <c r="F5">
        <f t="shared" si="1"/>
        <v>44165</v>
      </c>
      <c r="G5">
        <f t="shared" si="1"/>
        <v>44196</v>
      </c>
      <c r="H5">
        <f t="shared" si="1"/>
        <v>44227</v>
      </c>
      <c r="I5">
        <f t="shared" si="1"/>
        <v>44255</v>
      </c>
      <c r="J5">
        <f t="shared" si="1"/>
        <v>44286</v>
      </c>
      <c r="K5">
        <f t="shared" si="1"/>
        <v>44316</v>
      </c>
      <c r="L5">
        <f t="shared" si="1"/>
        <v>44347</v>
      </c>
    </row>
    <row r="6" spans="1:12">
      <c r="A6" t="s">
        <v>378</v>
      </c>
      <c r="B6" t="e">
        <f>IF(B5&gt;#REF!,"Forecast","Actual")</f>
        <v>#REF!</v>
      </c>
      <c r="C6" t="e">
        <f>IF(C5&gt;#REF!,"Forecast","Actual")</f>
        <v>#REF!</v>
      </c>
      <c r="D6" t="e">
        <f>IF(D5&gt;#REF!,"Forecast","Actual")</f>
        <v>#REF!</v>
      </c>
      <c r="E6" t="e">
        <f>IF(E5&gt;#REF!,"Forecast","Actual")</f>
        <v>#REF!</v>
      </c>
      <c r="F6" t="e">
        <f>IF(F5&gt;#REF!,"Forecast","Actual")</f>
        <v>#REF!</v>
      </c>
      <c r="G6" t="e">
        <f>IF(G5&gt;#REF!,"Forecast","Actual")</f>
        <v>#REF!</v>
      </c>
      <c r="H6" t="e">
        <f>IF(H5&gt;#REF!,"Forecast","Actual")</f>
        <v>#REF!</v>
      </c>
      <c r="I6" t="e">
        <f>IF(I5&gt;#REF!,"Forecast","Actual")</f>
        <v>#REF!</v>
      </c>
      <c r="J6" t="e">
        <f>IF(J5&gt;#REF!,"Forecast","Actual")</f>
        <v>#REF!</v>
      </c>
      <c r="K6" t="e">
        <f>IF(K5&gt;#REF!,"Forecast","Actual")</f>
        <v>#REF!</v>
      </c>
      <c r="L6" t="e">
        <f>IF(L5&gt;#REF!,"Forecast","Actual")</f>
        <v>#REF!</v>
      </c>
    </row>
    <row r="7" spans="1:12">
      <c r="A7" t="s">
        <v>391</v>
      </c>
      <c r="B7">
        <v>0</v>
      </c>
      <c r="C7">
        <f>B10</f>
        <v>29985941.690000001</v>
      </c>
      <c r="D7">
        <f>C10</f>
        <v>-101672483.83</v>
      </c>
      <c r="E7">
        <f t="shared" ref="E7:L7" si="2">D10</f>
        <v>-122743941.17</v>
      </c>
      <c r="F7">
        <f t="shared" si="2"/>
        <v>-133621519.27</v>
      </c>
      <c r="G7">
        <f t="shared" si="2"/>
        <v>-144029677.25999999</v>
      </c>
      <c r="H7">
        <f t="shared" si="2"/>
        <v>-155121917</v>
      </c>
      <c r="I7">
        <f t="shared" si="2"/>
        <v>-169490737.96000001</v>
      </c>
      <c r="J7">
        <f t="shared" si="2"/>
        <v>-188913286.98000002</v>
      </c>
      <c r="K7">
        <f t="shared" si="2"/>
        <v>-208875187.00000003</v>
      </c>
      <c r="L7">
        <f t="shared" si="2"/>
        <v>-745919008.28999996</v>
      </c>
    </row>
    <row r="8" spans="1:12">
      <c r="A8" t="s">
        <v>281</v>
      </c>
      <c r="B8">
        <f>-B16</f>
        <v>29985941.690000001</v>
      </c>
      <c r="C8">
        <f>-C16</f>
        <v>-131658425.52</v>
      </c>
      <c r="D8">
        <f>-D16</f>
        <v>-21071457.34</v>
      </c>
      <c r="E8">
        <f t="shared" ref="E8:L8" si="3">-E16</f>
        <v>-10877578.1</v>
      </c>
      <c r="F8">
        <f t="shared" si="3"/>
        <v>-10408157.99</v>
      </c>
      <c r="G8">
        <f t="shared" si="3"/>
        <v>-11092239.74</v>
      </c>
      <c r="H8">
        <f t="shared" si="3"/>
        <v>-14368820.959999999</v>
      </c>
      <c r="I8">
        <f t="shared" si="3"/>
        <v>-19422549.02</v>
      </c>
      <c r="J8">
        <f t="shared" si="3"/>
        <v>-19961900.02</v>
      </c>
      <c r="K8">
        <f t="shared" si="3"/>
        <v>-537043821.28999996</v>
      </c>
      <c r="L8">
        <f t="shared" si="3"/>
        <v>-24984627.199999999</v>
      </c>
    </row>
    <row r="9" spans="1:12">
      <c r="A9" t="s">
        <v>410</v>
      </c>
      <c r="B9">
        <f>IF(B27=0,0,MAX(B27,-B7))</f>
        <v>0</v>
      </c>
      <c r="C9">
        <f>IF(C27=0,0,MAX(C27,-C7))</f>
        <v>0</v>
      </c>
      <c r="D9">
        <f>IF(D27=0,0,MAX(D27,-D7))</f>
        <v>0</v>
      </c>
      <c r="E9">
        <f t="shared" ref="E9:L9" si="4">IF(E27=0,0,MAX(E27,-E7))</f>
        <v>0</v>
      </c>
      <c r="F9">
        <f t="shared" si="4"/>
        <v>0</v>
      </c>
      <c r="G9">
        <f t="shared" si="4"/>
        <v>0</v>
      </c>
      <c r="H9">
        <f t="shared" si="4"/>
        <v>0</v>
      </c>
      <c r="I9">
        <f t="shared" si="4"/>
        <v>0</v>
      </c>
      <c r="J9">
        <f t="shared" si="4"/>
        <v>0</v>
      </c>
      <c r="K9">
        <f t="shared" si="4"/>
        <v>0</v>
      </c>
      <c r="L9">
        <f t="shared" si="4"/>
        <v>0</v>
      </c>
    </row>
    <row r="10" spans="1:12">
      <c r="A10" t="s">
        <v>390</v>
      </c>
      <c r="B10">
        <f>SUM(B7:B9)</f>
        <v>29985941.690000001</v>
      </c>
      <c r="C10">
        <f>SUM(C7:C9)</f>
        <v>-101672483.83</v>
      </c>
      <c r="D10">
        <f>SUM(D7:D9)</f>
        <v>-122743941.17</v>
      </c>
      <c r="E10">
        <f t="shared" ref="E10:L10" si="5">SUM(E7:E9)</f>
        <v>-133621519.27</v>
      </c>
      <c r="F10">
        <f t="shared" si="5"/>
        <v>-144029677.25999999</v>
      </c>
      <c r="G10">
        <f t="shared" si="5"/>
        <v>-155121917</v>
      </c>
      <c r="H10">
        <f t="shared" si="5"/>
        <v>-169490737.96000001</v>
      </c>
      <c r="I10">
        <f t="shared" si="5"/>
        <v>-188913286.98000002</v>
      </c>
      <c r="J10">
        <f t="shared" si="5"/>
        <v>-208875187.00000003</v>
      </c>
      <c r="K10">
        <f t="shared" si="5"/>
        <v>-745919008.28999996</v>
      </c>
      <c r="L10">
        <f t="shared" si="5"/>
        <v>-770903635.49000001</v>
      </c>
    </row>
    <row r="12" spans="1:12">
      <c r="A12" t="s">
        <v>398</v>
      </c>
      <c r="B12">
        <f>B5</f>
        <v>44043</v>
      </c>
      <c r="C12">
        <f>C5</f>
        <v>44074</v>
      </c>
      <c r="D12">
        <f>D5</f>
        <v>44104</v>
      </c>
      <c r="E12">
        <f t="shared" ref="E12:L12" si="6">E5</f>
        <v>44135</v>
      </c>
      <c r="F12">
        <f t="shared" si="6"/>
        <v>44165</v>
      </c>
      <c r="G12">
        <f t="shared" si="6"/>
        <v>44196</v>
      </c>
      <c r="H12">
        <f t="shared" si="6"/>
        <v>44227</v>
      </c>
      <c r="I12">
        <f t="shared" si="6"/>
        <v>44255</v>
      </c>
      <c r="J12">
        <f t="shared" si="6"/>
        <v>44286</v>
      </c>
      <c r="K12">
        <f t="shared" si="6"/>
        <v>44316</v>
      </c>
      <c r="L12">
        <f t="shared" si="6"/>
        <v>44347</v>
      </c>
    </row>
    <row r="13" spans="1:12">
      <c r="A13" t="s">
        <v>391</v>
      </c>
      <c r="B13">
        <v>0</v>
      </c>
      <c r="C13">
        <v>0</v>
      </c>
      <c r="D13">
        <f>C17</f>
        <v>0</v>
      </c>
      <c r="E13">
        <f t="shared" ref="E13:L13" si="7">D17</f>
        <v>0</v>
      </c>
      <c r="F13">
        <f t="shared" si="7"/>
        <v>0</v>
      </c>
      <c r="G13">
        <f t="shared" si="7"/>
        <v>0</v>
      </c>
      <c r="H13">
        <f t="shared" si="7"/>
        <v>0</v>
      </c>
      <c r="I13">
        <f t="shared" si="7"/>
        <v>0</v>
      </c>
      <c r="J13">
        <f t="shared" si="7"/>
        <v>0</v>
      </c>
      <c r="K13">
        <f t="shared" si="7"/>
        <v>0</v>
      </c>
      <c r="L13">
        <f t="shared" si="7"/>
        <v>0</v>
      </c>
    </row>
    <row r="14" spans="1:12">
      <c r="A14" t="s">
        <v>411</v>
      </c>
      <c r="B14">
        <f>B37</f>
        <v>29985941.690000001</v>
      </c>
      <c r="C14">
        <f>C37</f>
        <v>-131658425.52</v>
      </c>
      <c r="D14">
        <f>D37</f>
        <v>-21071457.34</v>
      </c>
      <c r="E14">
        <f t="shared" ref="E14:L14" si="8">E37</f>
        <v>-10877578.1</v>
      </c>
      <c r="F14">
        <f t="shared" si="8"/>
        <v>-10408157.99</v>
      </c>
      <c r="G14">
        <f t="shared" si="8"/>
        <v>-11092239.74</v>
      </c>
      <c r="H14">
        <f t="shared" si="8"/>
        <v>-14368820.959999999</v>
      </c>
      <c r="I14">
        <f t="shared" si="8"/>
        <v>-19422549.02</v>
      </c>
      <c r="J14">
        <f t="shared" si="8"/>
        <v>-19961900.02</v>
      </c>
      <c r="K14">
        <f t="shared" si="8"/>
        <v>-537043821.28999996</v>
      </c>
      <c r="L14">
        <f t="shared" si="8"/>
        <v>-24984627.199999999</v>
      </c>
    </row>
    <row r="15" spans="1:12">
      <c r="A15" t="s">
        <v>410</v>
      </c>
      <c r="B15">
        <f>IF(B27=0,0,B27-B9)</f>
        <v>0</v>
      </c>
      <c r="C15">
        <f>IF(C27=0,0,C27-C9)</f>
        <v>0</v>
      </c>
      <c r="D15">
        <f>IF(D27=0,0,D27-D9)</f>
        <v>0</v>
      </c>
      <c r="E15">
        <f t="shared" ref="E15:L15" si="9">IF(E27=0,0,E27-E9)</f>
        <v>0</v>
      </c>
      <c r="F15">
        <f t="shared" si="9"/>
        <v>0</v>
      </c>
      <c r="G15">
        <f t="shared" si="9"/>
        <v>0</v>
      </c>
      <c r="H15">
        <f t="shared" si="9"/>
        <v>0</v>
      </c>
      <c r="I15">
        <f t="shared" si="9"/>
        <v>0</v>
      </c>
      <c r="J15">
        <f t="shared" si="9"/>
        <v>0</v>
      </c>
      <c r="K15">
        <f t="shared" si="9"/>
        <v>0</v>
      </c>
      <c r="L15">
        <f t="shared" si="9"/>
        <v>0</v>
      </c>
    </row>
    <row r="16" spans="1:12">
      <c r="A16" t="s">
        <v>281</v>
      </c>
      <c r="B16">
        <f>-SUM(B13:B15)</f>
        <v>-29985941.690000001</v>
      </c>
      <c r="C16">
        <f>-SUM(C13:C15)</f>
        <v>131658425.52</v>
      </c>
      <c r="D16">
        <f>-SUM(D13:D15)</f>
        <v>21071457.34</v>
      </c>
      <c r="E16">
        <f t="shared" ref="E16:L16" si="10">-SUM(E13:E15)</f>
        <v>10877578.1</v>
      </c>
      <c r="F16">
        <f t="shared" si="10"/>
        <v>10408157.99</v>
      </c>
      <c r="G16">
        <f t="shared" si="10"/>
        <v>11092239.74</v>
      </c>
      <c r="H16">
        <f t="shared" si="10"/>
        <v>14368820.959999999</v>
      </c>
      <c r="I16">
        <f t="shared" si="10"/>
        <v>19422549.02</v>
      </c>
      <c r="J16">
        <f t="shared" si="10"/>
        <v>19961900.02</v>
      </c>
      <c r="K16">
        <f t="shared" si="10"/>
        <v>537043821.28999996</v>
      </c>
      <c r="L16">
        <f t="shared" si="10"/>
        <v>24984627.199999999</v>
      </c>
    </row>
    <row r="17" spans="1:12">
      <c r="A17" t="s">
        <v>398</v>
      </c>
      <c r="B17">
        <f>SUM(B13:B16)</f>
        <v>0</v>
      </c>
      <c r="C17">
        <f>SUM(C13:C16)</f>
        <v>0</v>
      </c>
      <c r="D17">
        <f>SUM(D13:D16)</f>
        <v>0</v>
      </c>
      <c r="E17">
        <f t="shared" ref="E17:L17" si="11">SUM(E13:E16)</f>
        <v>0</v>
      </c>
      <c r="F17">
        <f t="shared" si="11"/>
        <v>0</v>
      </c>
      <c r="G17">
        <f t="shared" si="11"/>
        <v>0</v>
      </c>
      <c r="H17">
        <f t="shared" si="11"/>
        <v>0</v>
      </c>
      <c r="I17">
        <f t="shared" si="11"/>
        <v>0</v>
      </c>
      <c r="J17">
        <f t="shared" si="11"/>
        <v>0</v>
      </c>
      <c r="K17">
        <f t="shared" si="11"/>
        <v>0</v>
      </c>
      <c r="L17">
        <f t="shared" si="11"/>
        <v>0</v>
      </c>
    </row>
    <row r="19" spans="1:12">
      <c r="A19" t="s">
        <v>424</v>
      </c>
      <c r="C19">
        <v>0</v>
      </c>
      <c r="D19">
        <f>C17+C10</f>
        <v>-101672483.83</v>
      </c>
      <c r="E19">
        <f t="shared" ref="E19:L19" si="12">D17+D10</f>
        <v>-122743941.17</v>
      </c>
      <c r="F19">
        <f t="shared" si="12"/>
        <v>-133621519.27</v>
      </c>
      <c r="G19">
        <f t="shared" si="12"/>
        <v>-144029677.25999999</v>
      </c>
      <c r="H19">
        <f t="shared" si="12"/>
        <v>-155121917</v>
      </c>
      <c r="I19">
        <f t="shared" si="12"/>
        <v>-169490737.96000001</v>
      </c>
      <c r="J19">
        <f t="shared" si="12"/>
        <v>-188913286.98000002</v>
      </c>
      <c r="K19">
        <f t="shared" si="12"/>
        <v>-208875187.00000003</v>
      </c>
      <c r="L19">
        <f t="shared" si="12"/>
        <v>-745919008.28999996</v>
      </c>
    </row>
    <row r="21" spans="1:12">
      <c r="A21" t="s">
        <v>412</v>
      </c>
    </row>
    <row r="22" spans="1:12">
      <c r="A22" t="s">
        <v>413</v>
      </c>
      <c r="B22">
        <f>SUM(B7:B8)</f>
        <v>29985941.690000001</v>
      </c>
      <c r="C22">
        <f>SUM(C7:C8)</f>
        <v>-101672483.83</v>
      </c>
      <c r="D22">
        <f>SUM(D7:D8)</f>
        <v>-122743941.17</v>
      </c>
      <c r="E22">
        <f t="shared" ref="E22:L22" si="13">SUM(E7:E8)</f>
        <v>-133621519.27</v>
      </c>
      <c r="F22">
        <f t="shared" si="13"/>
        <v>-144029677.25999999</v>
      </c>
      <c r="G22">
        <f t="shared" si="13"/>
        <v>-155121917</v>
      </c>
      <c r="H22">
        <f t="shared" si="13"/>
        <v>-169490737.96000001</v>
      </c>
      <c r="I22">
        <f t="shared" si="13"/>
        <v>-188913286.98000002</v>
      </c>
      <c r="J22">
        <f t="shared" si="13"/>
        <v>-208875187.00000003</v>
      </c>
      <c r="K22">
        <f t="shared" si="13"/>
        <v>-745919008.28999996</v>
      </c>
      <c r="L22">
        <f t="shared" si="13"/>
        <v>-770903635.49000001</v>
      </c>
    </row>
    <row r="23" spans="1:12">
      <c r="A23" t="s">
        <v>414</v>
      </c>
      <c r="B23">
        <f>B9</f>
        <v>0</v>
      </c>
      <c r="C23">
        <f>C9</f>
        <v>0</v>
      </c>
      <c r="D23">
        <f>D9</f>
        <v>0</v>
      </c>
      <c r="E23">
        <f t="shared" ref="E23:L23" si="14">E9</f>
        <v>0</v>
      </c>
      <c r="F23">
        <f t="shared" si="14"/>
        <v>0</v>
      </c>
      <c r="G23">
        <f t="shared" si="14"/>
        <v>0</v>
      </c>
      <c r="H23">
        <f t="shared" si="14"/>
        <v>0</v>
      </c>
      <c r="I23">
        <f t="shared" si="14"/>
        <v>0</v>
      </c>
      <c r="J23">
        <f t="shared" si="14"/>
        <v>0</v>
      </c>
      <c r="K23">
        <f t="shared" si="14"/>
        <v>0</v>
      </c>
      <c r="L23">
        <f t="shared" si="14"/>
        <v>0</v>
      </c>
    </row>
    <row r="24" spans="1:12">
      <c r="A24" t="s">
        <v>415</v>
      </c>
      <c r="B24">
        <f>IF(-B23&gt;B22,0,B22+B23)</f>
        <v>29985941.690000001</v>
      </c>
      <c r="C24">
        <f>IF(-C23&gt;C22,0,C22+C23)</f>
        <v>0</v>
      </c>
      <c r="D24">
        <f>IF(-D23&gt;D22,0,D22+D23)</f>
        <v>0</v>
      </c>
      <c r="E24">
        <f t="shared" ref="E24:L24" si="15">IF(-E23&gt;E22,0,E22+E23)</f>
        <v>0</v>
      </c>
      <c r="F24">
        <f t="shared" si="15"/>
        <v>0</v>
      </c>
      <c r="G24">
        <f t="shared" si="15"/>
        <v>0</v>
      </c>
      <c r="H24">
        <f t="shared" si="15"/>
        <v>0</v>
      </c>
      <c r="I24">
        <f t="shared" si="15"/>
        <v>0</v>
      </c>
      <c r="J24">
        <f t="shared" si="15"/>
        <v>0</v>
      </c>
      <c r="K24">
        <f t="shared" si="15"/>
        <v>0</v>
      </c>
      <c r="L24">
        <f t="shared" si="15"/>
        <v>0</v>
      </c>
    </row>
    <row r="26" spans="1:12">
      <c r="A26" t="s">
        <v>396</v>
      </c>
    </row>
    <row r="27" spans="1:12">
      <c r="A27" t="s">
        <v>402</v>
      </c>
      <c r="B27">
        <f>IFERROR(VLOOKUP(B5,[3]Economic!$J:$K,2,FALSE),0)</f>
        <v>0</v>
      </c>
      <c r="C27">
        <f>IFERROR(VLOOKUP(C5,[3]Economic!$J:$K,2,FALSE),0)</f>
        <v>0</v>
      </c>
      <c r="D27">
        <f>IFERROR(VLOOKUP(D5,[3]Economic!$J:$K,2,FALSE),0)</f>
        <v>0</v>
      </c>
      <c r="E27">
        <f>IFERROR(VLOOKUP(E5,[3]Economic!$J:$K,2,FALSE),0)</f>
        <v>0</v>
      </c>
      <c r="F27">
        <f>IFERROR(VLOOKUP(F5,[3]Economic!$J:$K,2,FALSE),0)</f>
        <v>0</v>
      </c>
      <c r="G27">
        <f>IFERROR(VLOOKUP(G5,[3]Economic!$J:$K,2,FALSE),0)</f>
        <v>0</v>
      </c>
      <c r="H27">
        <f>IFERROR(VLOOKUP(H5,[3]Economic!$J:$K,2,FALSE),0)</f>
        <v>0</v>
      </c>
      <c r="I27">
        <f>IFERROR(VLOOKUP(I5,[3]Economic!$J:$K,2,FALSE),0)</f>
        <v>0</v>
      </c>
      <c r="J27">
        <f>IFERROR(VLOOKUP(J5,[3]Economic!$J:$K,2,FALSE),0)</f>
        <v>0</v>
      </c>
      <c r="K27">
        <f>IFERROR(VLOOKUP(K5,[3]Economic!$J:$K,2,FALSE),0)</f>
        <v>0</v>
      </c>
      <c r="L27">
        <f>IFERROR(VLOOKUP(L5,[3]Economic!$J:$K,2,FALSE),0)</f>
        <v>0</v>
      </c>
    </row>
    <row r="29" spans="1:12" ht="13.5" customHeight="1">
      <c r="A29" t="s">
        <v>393</v>
      </c>
    </row>
    <row r="30" spans="1:12">
      <c r="A30" t="s">
        <v>403</v>
      </c>
      <c r="B30">
        <v>30614992.690000001</v>
      </c>
      <c r="C30">
        <f>IFERROR(VLOOKUP(C5,#REF!,5,FALSE),0)</f>
        <v>0</v>
      </c>
      <c r="D30">
        <f>IFERROR(VLOOKUP(D5,#REF!,5,FALSE),0)</f>
        <v>0</v>
      </c>
      <c r="E30">
        <f>IFERROR(VLOOKUP(E5,#REF!,5,FALSE),0)</f>
        <v>0</v>
      </c>
      <c r="F30">
        <f>IFERROR(VLOOKUP(F5,#REF!,5,FALSE),0)</f>
        <v>0</v>
      </c>
      <c r="G30">
        <f>IFERROR(VLOOKUP(G5,#REF!,5,FALSE),0)</f>
        <v>0</v>
      </c>
      <c r="H30">
        <f>IFERROR(VLOOKUP(H5,#REF!,5,FALSE),0)</f>
        <v>0</v>
      </c>
      <c r="I30">
        <f>IFERROR(VLOOKUP(I5,#REF!,5,FALSE),0)</f>
        <v>0</v>
      </c>
      <c r="J30">
        <f>IFERROR(VLOOKUP(J5,#REF!,5,FALSE),0)</f>
        <v>0</v>
      </c>
      <c r="K30">
        <f>IFERROR(VLOOKUP(K5,#REF!,5,FALSE),0)</f>
        <v>0</v>
      </c>
      <c r="L30">
        <f>IFERROR(VLOOKUP(L5,#REF!,5,FALSE),0)</f>
        <v>0</v>
      </c>
    </row>
    <row r="31" spans="1:12">
      <c r="A31" t="s">
        <v>407</v>
      </c>
      <c r="B31">
        <v>0</v>
      </c>
      <c r="C31">
        <v>0</v>
      </c>
      <c r="D31">
        <v>0</v>
      </c>
      <c r="E31">
        <v>0</v>
      </c>
      <c r="F31">
        <v>0</v>
      </c>
      <c r="G31">
        <v>0</v>
      </c>
      <c r="H31">
        <v>0</v>
      </c>
      <c r="I31">
        <v>0</v>
      </c>
      <c r="J31">
        <v>0</v>
      </c>
      <c r="K31">
        <v>0</v>
      </c>
      <c r="L31">
        <v>0</v>
      </c>
    </row>
    <row r="32" spans="1:12">
      <c r="A32" t="s">
        <v>408</v>
      </c>
      <c r="B32">
        <v>0</v>
      </c>
      <c r="C32">
        <v>0</v>
      </c>
      <c r="D32">
        <v>0</v>
      </c>
      <c r="E32">
        <v>0</v>
      </c>
      <c r="F32">
        <v>0</v>
      </c>
      <c r="G32">
        <v>0</v>
      </c>
      <c r="H32">
        <v>0</v>
      </c>
      <c r="I32">
        <v>0</v>
      </c>
      <c r="J32">
        <v>0</v>
      </c>
      <c r="K32">
        <v>0</v>
      </c>
      <c r="L32">
        <v>0</v>
      </c>
    </row>
    <row r="33" spans="1:79">
      <c r="A33" t="s">
        <v>409</v>
      </c>
      <c r="B33">
        <v>0</v>
      </c>
      <c r="C33">
        <v>0</v>
      </c>
      <c r="D33">
        <v>0</v>
      </c>
      <c r="E33">
        <v>0</v>
      </c>
      <c r="F33">
        <v>0</v>
      </c>
      <c r="G33">
        <v>0</v>
      </c>
      <c r="H33">
        <v>0</v>
      </c>
      <c r="I33">
        <v>0</v>
      </c>
      <c r="J33">
        <v>0</v>
      </c>
      <c r="K33">
        <v>0</v>
      </c>
      <c r="L33">
        <v>0</v>
      </c>
    </row>
    <row r="34" spans="1:79">
      <c r="A34" t="s">
        <v>395</v>
      </c>
      <c r="B34">
        <f>-IFERROR(VLOOKUP(B5,[3]Economic!$G$26:$H$600,2,0),0)</f>
        <v>0</v>
      </c>
      <c r="C34">
        <f>-IFERROR(VLOOKUP(C5,[3]Economic!$G$26:$H$600,2,0),0)</f>
        <v>-131243126.52</v>
      </c>
      <c r="D34">
        <f>-IFERROR(VLOOKUP(D5,[3]Economic!$G$28:$H$1048576,2,0),0)</f>
        <v>-20710655.34</v>
      </c>
      <c r="E34">
        <f>-IFERROR(VLOOKUP(E5,[3]Economic!$G$28:$H$1048576,2,0),0)</f>
        <v>-10337870.1</v>
      </c>
      <c r="F34">
        <f>-IFERROR(VLOOKUP(F5,[3]Economic!$G$28:$H$1048576,2,0),0)</f>
        <v>-9874384.9900000002</v>
      </c>
      <c r="G34">
        <f>-IFERROR(VLOOKUP(G5,[3]Economic!$G$28:$H$1048576,2,0),0)</f>
        <v>-10484401.74</v>
      </c>
      <c r="H34">
        <f>-IFERROR(VLOOKUP(H5,[3]Economic!$G$28:$H$1048576,2,0),0)</f>
        <v>-13980053.959999999</v>
      </c>
      <c r="I34">
        <f>-IFERROR(VLOOKUP(I5,[3]Economic!$G$28:$H$1048576,2,0),0)</f>
        <v>-19189724.02</v>
      </c>
      <c r="J34">
        <f>-IFERROR(VLOOKUP(J5,[3]Economic!$G$28:$H$1048576,2,0),0)</f>
        <v>-18863640.02</v>
      </c>
      <c r="K34">
        <f>-IFERROR(VLOOKUP(K5,[3]Economic!$G$28:$H$1048576,2,0),0)</f>
        <v>-536222753.28999996</v>
      </c>
      <c r="L34">
        <f>-IFERROR(VLOOKUP(L5,[3]Economic!$G$28:$H$1048576,2,0),0)</f>
        <v>-24085281.199999999</v>
      </c>
    </row>
    <row r="35" spans="1:79">
      <c r="A35" t="s">
        <v>404</v>
      </c>
      <c r="B35">
        <f>-IFERROR(VLOOKUP(B5,[3]Economic!$A$5:$B$23,2,0),0)</f>
        <v>-629051</v>
      </c>
      <c r="C35">
        <f>-IFERROR(VLOOKUP(C5,[3]Economic!$A$5:$B$23,2,0),0)</f>
        <v>-415299</v>
      </c>
      <c r="D35">
        <f>-IFERROR(VLOOKUP(D5,[3]Economic!$A$5:$B$22,2,0),0)</f>
        <v>-360802</v>
      </c>
      <c r="E35">
        <f>-IFERROR(VLOOKUP(E5,[3]Economic!$A$5:$B$22,2,0),0)</f>
        <v>-539708</v>
      </c>
      <c r="F35">
        <f>-IFERROR(VLOOKUP(F5,[3]Economic!$A$5:$B$22,2,0),0)</f>
        <v>-533773</v>
      </c>
      <c r="G35">
        <f>-IFERROR(VLOOKUP(G5,[3]Economic!$A$5:$B$22,2,0),0)</f>
        <v>-607838</v>
      </c>
      <c r="H35">
        <f>-IFERROR(VLOOKUP(H5,[3]Economic!$A$5:$B$22,2,0),0)</f>
        <v>-388767</v>
      </c>
      <c r="I35">
        <f>-IFERROR(VLOOKUP(I5,[3]Economic!$A$5:$B$22,2,0),0)</f>
        <v>-232825</v>
      </c>
      <c r="J35">
        <f>-IFERROR(VLOOKUP(J5,[3]Economic!$A$5:$B$22,2,0),0)</f>
        <v>-1098260</v>
      </c>
      <c r="K35">
        <f>-IFERROR(VLOOKUP(K5,[3]Economic!$A$5:$B$22,2,0),0)</f>
        <v>-821068</v>
      </c>
      <c r="L35">
        <f>-IFERROR(VLOOKUP(L5,[3]Economic!$A$5:$B$22,2,0),0)</f>
        <v>-899346</v>
      </c>
    </row>
    <row r="36" spans="1:79">
      <c r="A36" t="s">
        <v>428</v>
      </c>
    </row>
    <row r="37" spans="1:79">
      <c r="A37" t="s">
        <v>392</v>
      </c>
      <c r="B37">
        <f>SUM(B30:B35)</f>
        <v>29985941.690000001</v>
      </c>
      <c r="C37">
        <f>SUM(C30:C35)</f>
        <v>-131658425.52</v>
      </c>
      <c r="D37">
        <f>SUM(D30:D35)</f>
        <v>-21071457.34</v>
      </c>
      <c r="E37">
        <f t="shared" ref="E37:L37" si="16">SUM(E30:E35)</f>
        <v>-10877578.1</v>
      </c>
      <c r="F37">
        <f t="shared" si="16"/>
        <v>-10408157.99</v>
      </c>
      <c r="G37">
        <f t="shared" si="16"/>
        <v>-11092239.74</v>
      </c>
      <c r="H37">
        <f t="shared" si="16"/>
        <v>-14368820.959999999</v>
      </c>
      <c r="I37">
        <f t="shared" si="16"/>
        <v>-19422549.02</v>
      </c>
      <c r="J37">
        <f t="shared" si="16"/>
        <v>-19961900.02</v>
      </c>
      <c r="K37">
        <f t="shared" si="16"/>
        <v>-537043821.28999996</v>
      </c>
      <c r="L37">
        <f t="shared" si="16"/>
        <v>-24984627.199999999</v>
      </c>
    </row>
    <row r="40" spans="1:79" hidden="1"/>
    <row r="41" spans="1:79" hidden="1">
      <c r="A41" t="s">
        <v>423</v>
      </c>
      <c r="F41">
        <f>E5</f>
        <v>44135</v>
      </c>
    </row>
    <row r="42" spans="1:79" hidden="1"/>
    <row r="43" spans="1:79" hidden="1">
      <c r="A43" t="s">
        <v>416</v>
      </c>
      <c r="D43" s="79"/>
      <c r="F43">
        <f>SUM(C30:E33)</f>
        <v>0</v>
      </c>
      <c r="G43" s="80"/>
      <c r="J43" s="80"/>
      <c r="M43" s="80"/>
      <c r="P43" s="80"/>
      <c r="S43" s="80"/>
      <c r="V43" s="80"/>
      <c r="W43" s="80"/>
      <c r="X43" s="80"/>
      <c r="Y43" s="80"/>
      <c r="Z43" s="80"/>
      <c r="AA43" s="80"/>
      <c r="AB43" s="80"/>
      <c r="AC43" s="80"/>
      <c r="AD43" s="80"/>
      <c r="AE43" s="80"/>
      <c r="AF43" s="80"/>
      <c r="AG43" s="80"/>
      <c r="AH43" s="80"/>
      <c r="AK43" s="80"/>
      <c r="AN43" s="80"/>
      <c r="AQ43" s="80"/>
      <c r="AT43" s="80"/>
      <c r="AW43" s="80"/>
      <c r="AZ43" s="80"/>
      <c r="BC43" s="80"/>
      <c r="BF43" s="80"/>
      <c r="BI43" s="80"/>
      <c r="BL43" s="80"/>
      <c r="BO43" s="80"/>
      <c r="BR43" s="80"/>
      <c r="BU43" s="80"/>
      <c r="BX43" s="80"/>
      <c r="CA43" s="80"/>
    </row>
    <row r="44" spans="1:79" hidden="1">
      <c r="A44" t="s">
        <v>394</v>
      </c>
      <c r="F44">
        <f>F43-F68</f>
        <v>0</v>
      </c>
    </row>
    <row r="45" spans="1:79" hidden="1">
      <c r="A45" t="s">
        <v>399</v>
      </c>
      <c r="F45">
        <f>SUM(C34:E34)</f>
        <v>-162291651.95999998</v>
      </c>
    </row>
    <row r="46" spans="1:79" hidden="1">
      <c r="A46" t="s">
        <v>394</v>
      </c>
      <c r="F46">
        <f t="shared" ref="F46" si="17">ROUND(F45-F69,3)</f>
        <v>-162291651.96000001</v>
      </c>
    </row>
    <row r="47" spans="1:79" hidden="1">
      <c r="A47" t="s">
        <v>419</v>
      </c>
      <c r="F47">
        <f>SUM(C35:E35)</f>
        <v>-1315809</v>
      </c>
    </row>
    <row r="48" spans="1:79" hidden="1">
      <c r="A48" t="s">
        <v>394</v>
      </c>
      <c r="F48">
        <f>F47-F70</f>
        <v>-1315809</v>
      </c>
    </row>
    <row r="49" spans="1:79" hidden="1">
      <c r="A49" t="s">
        <v>420</v>
      </c>
      <c r="F49">
        <f>C7</f>
        <v>29985941.690000001</v>
      </c>
    </row>
    <row r="50" spans="1:79" hidden="1">
      <c r="A50" t="s">
        <v>394</v>
      </c>
      <c r="F50">
        <f>F49-F83</f>
        <v>29985941.690000001</v>
      </c>
    </row>
    <row r="51" spans="1:79" hidden="1">
      <c r="A51" t="s">
        <v>421</v>
      </c>
      <c r="F51">
        <f>SUM(C27:E27)</f>
        <v>0</v>
      </c>
    </row>
    <row r="52" spans="1:79" hidden="1">
      <c r="A52" t="s">
        <v>394</v>
      </c>
      <c r="F52" t="e">
        <f>F51-#REF!</f>
        <v>#REF!</v>
      </c>
    </row>
    <row r="53" spans="1:79" hidden="1">
      <c r="A53" t="s">
        <v>428</v>
      </c>
    </row>
    <row r="54" spans="1:79" hidden="1">
      <c r="A54" t="s">
        <v>417</v>
      </c>
      <c r="D54" s="79"/>
      <c r="F54">
        <f>SUM(F43,F45,F47,F49,F51)</f>
        <v>-133621519.26999998</v>
      </c>
      <c r="G54" s="80"/>
      <c r="J54" s="80"/>
      <c r="M54" s="80"/>
      <c r="P54" s="80"/>
      <c r="S54" s="80"/>
      <c r="V54" s="80"/>
      <c r="Y54" s="80"/>
      <c r="AB54" s="80"/>
      <c r="AE54" s="80"/>
      <c r="AH54" s="80"/>
      <c r="AK54" s="80"/>
      <c r="AN54" s="80"/>
      <c r="AQ54" s="80"/>
      <c r="AT54" s="80"/>
      <c r="AW54" s="80"/>
      <c r="AZ54" s="80"/>
      <c r="BC54" s="80"/>
      <c r="BF54" s="80"/>
      <c r="BI54" s="80"/>
      <c r="BL54" s="80"/>
      <c r="BO54" s="80"/>
      <c r="BR54" s="80"/>
      <c r="BU54" s="80"/>
      <c r="BX54" s="80"/>
      <c r="CA54" s="80"/>
    </row>
    <row r="55" spans="1:79" hidden="1">
      <c r="A55" t="s">
        <v>394</v>
      </c>
      <c r="F55">
        <f>ROUND(F54-F85,2)</f>
        <v>-133621519.27</v>
      </c>
    </row>
    <row r="56" spans="1:79" hidden="1">
      <c r="A56" t="s">
        <v>418</v>
      </c>
      <c r="D56" s="79"/>
      <c r="F56">
        <f>E10</f>
        <v>-133621519.27</v>
      </c>
      <c r="G56" s="80"/>
      <c r="J56" s="80"/>
      <c r="M56" s="80"/>
      <c r="P56" s="80"/>
      <c r="S56" s="80"/>
      <c r="V56" s="80"/>
      <c r="Y56" s="80"/>
      <c r="AB56" s="80"/>
      <c r="AE56" s="80"/>
      <c r="AH56" s="80"/>
      <c r="AK56" s="80"/>
      <c r="AN56" s="80"/>
      <c r="AQ56" s="80"/>
      <c r="AT56" s="80"/>
      <c r="AW56" s="80"/>
      <c r="AZ56" s="80"/>
      <c r="BC56" s="80"/>
      <c r="BF56" s="80"/>
      <c r="BI56" s="80"/>
      <c r="BL56" s="80"/>
      <c r="BO56" s="80"/>
      <c r="BR56" s="80"/>
      <c r="BU56" s="80"/>
      <c r="BX56" s="80"/>
      <c r="CA56" s="80"/>
    </row>
    <row r="57" spans="1:79" hidden="1">
      <c r="A57" t="s">
        <v>394</v>
      </c>
      <c r="F57">
        <f>ROUND(F56-F85,2)</f>
        <v>-133621519.27</v>
      </c>
    </row>
    <row r="58" spans="1:79" hidden="1"/>
    <row r="59" spans="1:79" hidden="1"/>
    <row r="60" spans="1:79">
      <c r="A60" t="s">
        <v>397</v>
      </c>
    </row>
    <row r="61" spans="1:79">
      <c r="A61" t="s">
        <v>383</v>
      </c>
      <c r="B61" t="s">
        <v>360</v>
      </c>
      <c r="C61" t="s">
        <v>360</v>
      </c>
      <c r="D61" t="s">
        <v>360</v>
      </c>
      <c r="E61" t="s">
        <v>360</v>
      </c>
      <c r="F61" t="s">
        <v>360</v>
      </c>
      <c r="G61" t="s">
        <v>360</v>
      </c>
      <c r="H61" t="s">
        <v>360</v>
      </c>
      <c r="I61" t="s">
        <v>360</v>
      </c>
      <c r="J61" t="s">
        <v>360</v>
      </c>
      <c r="K61" t="s">
        <v>360</v>
      </c>
      <c r="L61" t="s">
        <v>360</v>
      </c>
      <c r="M61" t="s">
        <v>360</v>
      </c>
      <c r="N61" t="s">
        <v>360</v>
      </c>
      <c r="O61" t="s">
        <v>360</v>
      </c>
      <c r="P61" t="s">
        <v>360</v>
      </c>
      <c r="Q61" t="s">
        <v>360</v>
      </c>
      <c r="R61" t="s">
        <v>360</v>
      </c>
      <c r="S61" t="s">
        <v>360</v>
      </c>
      <c r="T61" t="s">
        <v>360</v>
      </c>
      <c r="U61" t="s">
        <v>360</v>
      </c>
      <c r="V61" t="s">
        <v>360</v>
      </c>
      <c r="W61" t="s">
        <v>360</v>
      </c>
      <c r="X61" t="s">
        <v>360</v>
      </c>
      <c r="Y61" t="s">
        <v>360</v>
      </c>
      <c r="Z61" t="s">
        <v>360</v>
      </c>
      <c r="AA61" t="s">
        <v>360</v>
      </c>
      <c r="AB61" t="s">
        <v>360</v>
      </c>
      <c r="AC61" t="s">
        <v>360</v>
      </c>
      <c r="AD61" t="s">
        <v>360</v>
      </c>
      <c r="AE61" t="s">
        <v>360</v>
      </c>
      <c r="AF61" t="s">
        <v>360</v>
      </c>
      <c r="AG61" t="s">
        <v>360</v>
      </c>
      <c r="AH61" t="s">
        <v>360</v>
      </c>
      <c r="AI61" t="s">
        <v>360</v>
      </c>
      <c r="AJ61" t="s">
        <v>360</v>
      </c>
      <c r="AK61" t="s">
        <v>360</v>
      </c>
      <c r="AL61" t="s">
        <v>360</v>
      </c>
      <c r="AM61" t="s">
        <v>360</v>
      </c>
      <c r="AN61" t="s">
        <v>360</v>
      </c>
      <c r="AO61" t="s">
        <v>360</v>
      </c>
      <c r="AP61" t="s">
        <v>360</v>
      </c>
      <c r="AQ61" t="s">
        <v>360</v>
      </c>
      <c r="AR61" t="s">
        <v>360</v>
      </c>
      <c r="AS61" t="s">
        <v>360</v>
      </c>
      <c r="AT61" t="s">
        <v>360</v>
      </c>
      <c r="AU61" t="s">
        <v>360</v>
      </c>
      <c r="AV61" t="s">
        <v>360</v>
      </c>
      <c r="AW61" t="s">
        <v>360</v>
      </c>
      <c r="AX61" t="s">
        <v>360</v>
      </c>
      <c r="AY61" t="s">
        <v>360</v>
      </c>
      <c r="AZ61" t="s">
        <v>360</v>
      </c>
      <c r="BA61" t="s">
        <v>360</v>
      </c>
      <c r="BB61" t="s">
        <v>360</v>
      </c>
      <c r="BC61" t="s">
        <v>360</v>
      </c>
      <c r="BD61" t="s">
        <v>360</v>
      </c>
      <c r="BE61" t="s">
        <v>360</v>
      </c>
      <c r="BF61" t="s">
        <v>360</v>
      </c>
      <c r="BG61" t="s">
        <v>360</v>
      </c>
      <c r="BH61" t="s">
        <v>360</v>
      </c>
      <c r="BI61" t="s">
        <v>360</v>
      </c>
      <c r="BJ61" t="s">
        <v>360</v>
      </c>
      <c r="BK61" t="s">
        <v>360</v>
      </c>
      <c r="BL61" t="s">
        <v>360</v>
      </c>
      <c r="BM61" t="s">
        <v>360</v>
      </c>
      <c r="BN61" t="s">
        <v>360</v>
      </c>
      <c r="BO61" t="s">
        <v>360</v>
      </c>
      <c r="BP61" t="s">
        <v>360</v>
      </c>
      <c r="BQ61" t="s">
        <v>360</v>
      </c>
      <c r="BR61" t="s">
        <v>360</v>
      </c>
      <c r="BS61" t="s">
        <v>360</v>
      </c>
      <c r="BT61" t="s">
        <v>360</v>
      </c>
      <c r="BU61" t="s">
        <v>360</v>
      </c>
    </row>
    <row r="62" spans="1:79">
      <c r="A62" t="s">
        <v>384</v>
      </c>
    </row>
    <row r="63" spans="1:79">
      <c r="A63" t="s">
        <v>385</v>
      </c>
    </row>
    <row r="64" spans="1:79">
      <c r="A64" t="s">
        <v>387</v>
      </c>
    </row>
    <row r="65" spans="1:1" ht="13.5" thickBot="1">
      <c r="A65" t="s">
        <v>386</v>
      </c>
    </row>
    <row r="66" spans="1:1" ht="14.25" thickTop="1" thickBot="1"/>
    <row r="67" spans="1:1" ht="13.5" thickTop="1">
      <c r="A67" t="s">
        <v>57</v>
      </c>
    </row>
    <row r="68" spans="1:1" ht="23.25" customHeight="1">
      <c r="A68" t="str">
        <f t="shared" ref="A68:A84" si="18">A94</f>
        <v>a) Principal Receipts received in respect of the Mortgage Loans</v>
      </c>
    </row>
    <row r="69" spans="1:1">
      <c r="A69" t="str">
        <f t="shared" si="18"/>
        <v>b) Income from Authorised Investments</v>
      </c>
    </row>
    <row r="70" spans="1:1" ht="28.5" customHeight="1">
      <c r="A70" t="str">
        <f t="shared" si="18"/>
        <v xml:space="preserve">c) For any Bullet Redemption Notes the amount standing to the credit of each Cash Accumulation Ledger </v>
      </c>
    </row>
    <row r="71" spans="1:1" ht="28.5" customHeight="1">
      <c r="A71" t="str">
        <f t="shared" si="18"/>
        <v xml:space="preserve">d) All other principal amounts standing to the credit of the Principal Ledger </v>
      </c>
    </row>
    <row r="72" spans="1:1" ht="27.75" customHeight="1">
      <c r="A72" t="str">
        <f t="shared" si="18"/>
        <v xml:space="preserve">e) Following the occurrence of an Asset Trigger Event and for as long as a Non-Asset Trigger Event has occurred application of the Funding </v>
      </c>
    </row>
    <row r="73" spans="1:1" ht="23.25" customHeight="1">
      <c r="A73" t="str">
        <f t="shared" si="18"/>
        <v xml:space="preserve">    Note Principal Portion and all amounts standing to the credit of each Cash Accumulation Ledger;</v>
      </c>
    </row>
    <row r="74" spans="1:1">
      <c r="A74" t="str">
        <f t="shared" si="18"/>
        <v xml:space="preserve">f) Amounts in respect of principal to be received from Currency Swap Counterparties under the Currency Swap Agreements </v>
      </c>
    </row>
    <row r="75" spans="1:1">
      <c r="A75" t="str">
        <f t="shared" si="18"/>
        <v>g) all amounts to be credited to the Principal Deficiency Sub-Ledgers pursuant to items (iii) and (v) of the application of the Funding Note Revenue Portion</v>
      </c>
    </row>
    <row r="76" spans="1:1">
      <c r="A76" t="str">
        <f t="shared" si="18"/>
        <v>h) Amounts standing to the credit of the Reserve Fund</v>
      </c>
    </row>
    <row r="77" spans="1:1">
      <c r="A77" t="str">
        <f t="shared" si="18"/>
        <v xml:space="preserve">i) Amounts standing to the credit of the Excess Principal Fund </v>
      </c>
    </row>
    <row r="78" spans="1:1">
      <c r="A78" t="str">
        <f t="shared" si="18"/>
        <v xml:space="preserve">j) Any amounts of a principal nature received from the Seller in respect of any redress payments </v>
      </c>
    </row>
    <row r="79" spans="1:1">
      <c r="A79" t="str">
        <f t="shared" si="18"/>
        <v xml:space="preserve">k) The proceeds of any further drawdown under the Class Z(S) VFN To ensure the Actual Subordination Amount is equal to the Required Subordination amount </v>
      </c>
    </row>
    <row r="80" spans="1:1">
      <c r="A80" t="str">
        <f t="shared" si="18"/>
        <v>l) the proceeds of any further drawdown under the Class Z(S) VFN to be applied to effect the redemption of Class A Notes or the Seller's Notes</v>
      </c>
    </row>
    <row r="81" spans="1:2">
      <c r="A81" t="str">
        <f t="shared" si="18"/>
        <v xml:space="preserve">   provided, in each case, that the Principal Amount Outstanding of the Seller's 
  Note is at all times at least equal to the Minimum Seller's Note Amount</v>
      </c>
    </row>
    <row r="82" spans="1:2">
      <c r="A82" t="str">
        <f t="shared" si="18"/>
        <v>m) the proceeds of any further drawdown under the Seller's Note to be applied to effect the redemption of the Class A Notes and/or Class Z (S) VFN</v>
      </c>
    </row>
    <row r="83" spans="1:2">
      <c r="A83" t="str">
        <f t="shared" si="18"/>
        <v xml:space="preserve">n) on each Note Payment Date for non Monthly Notes, any amounts standing to the credit of the Principal Provision Fund in respect of such Series </v>
      </c>
    </row>
    <row r="84" spans="1:2">
      <c r="A84" t="str">
        <f t="shared" si="18"/>
        <v xml:space="preserve">    and Class of Notes less any Principal Receipts applied in respect of any Remaining Revenue Shortfall on such Payment Date.</v>
      </c>
    </row>
    <row r="85" spans="1:2" ht="13.5" thickBot="1">
      <c r="A85" t="s">
        <v>368</v>
      </c>
    </row>
    <row r="86" spans="1:2" ht="13.5" thickTop="1"/>
    <row r="87" spans="1:2">
      <c r="A87" t="s">
        <v>383</v>
      </c>
    </row>
    <row r="88" spans="1:2" hidden="1" outlineLevel="1">
      <c r="A88" t="s">
        <v>384</v>
      </c>
      <c r="B88">
        <f>'Investor Report'!$J642</f>
        <v>0</v>
      </c>
    </row>
    <row r="89" spans="1:2" hidden="1" outlineLevel="1">
      <c r="A89" t="s">
        <v>385</v>
      </c>
      <c r="B89">
        <f>'Investor Report'!$J643</f>
        <v>0</v>
      </c>
    </row>
    <row r="90" spans="1:2" hidden="1" outlineLevel="1">
      <c r="A90" t="s">
        <v>387</v>
      </c>
      <c r="B90">
        <f>'Investor Report'!$J644</f>
        <v>0</v>
      </c>
    </row>
    <row r="91" spans="1:2" ht="13.5" hidden="1" outlineLevel="1" thickBot="1">
      <c r="A91" t="s">
        <v>386</v>
      </c>
      <c r="B91">
        <f>'Investor Report'!$J645</f>
        <v>0</v>
      </c>
    </row>
    <row r="92" spans="1:2" ht="14.25" hidden="1" outlineLevel="1" thickTop="1" thickBot="1"/>
    <row r="93" spans="1:2" ht="13.5" hidden="1" outlineLevel="1" thickTop="1">
      <c r="A93" t="s">
        <v>57</v>
      </c>
      <c r="B93" t="s">
        <v>360</v>
      </c>
    </row>
    <row r="94" spans="1:2" hidden="1" outlineLevel="1">
      <c r="A94" t="s">
        <v>624</v>
      </c>
      <c r="B94">
        <f>'Investor Report'!D680</f>
        <v>28281760.610000003</v>
      </c>
    </row>
    <row r="95" spans="1:2" hidden="1" outlineLevel="1">
      <c r="A95" t="s">
        <v>625</v>
      </c>
      <c r="B95">
        <f>'Investor Report'!D682</f>
        <v>0</v>
      </c>
    </row>
    <row r="96" spans="1:2" hidden="1" outlineLevel="1">
      <c r="A96" t="s">
        <v>626</v>
      </c>
      <c r="B96">
        <f>'Investor Report'!D683</f>
        <v>0</v>
      </c>
    </row>
    <row r="97" spans="1:2" hidden="1" outlineLevel="1">
      <c r="A97" t="s">
        <v>627</v>
      </c>
      <c r="B97">
        <f>'Investor Report'!D684</f>
        <v>0</v>
      </c>
    </row>
    <row r="98" spans="1:2" hidden="1" outlineLevel="1">
      <c r="A98" t="s">
        <v>635</v>
      </c>
      <c r="B98">
        <f>'Investor Report'!D685</f>
        <v>0</v>
      </c>
    </row>
    <row r="99" spans="1:2" hidden="1" outlineLevel="1">
      <c r="A99" t="s">
        <v>636</v>
      </c>
      <c r="B99">
        <f>'Investor Report'!D686</f>
        <v>0</v>
      </c>
    </row>
    <row r="100" spans="1:2" hidden="1" outlineLevel="1">
      <c r="A100" t="s">
        <v>628</v>
      </c>
      <c r="B100">
        <f>'Investor Report'!D687</f>
        <v>0</v>
      </c>
    </row>
    <row r="101" spans="1:2" hidden="1" outlineLevel="1">
      <c r="A101" t="s">
        <v>629</v>
      </c>
      <c r="B101">
        <f>'Investor Report'!D688</f>
        <v>0</v>
      </c>
    </row>
    <row r="102" spans="1:2" hidden="1" outlineLevel="1">
      <c r="A102" t="s">
        <v>630</v>
      </c>
      <c r="B102">
        <f>'Investor Report'!D689</f>
        <v>0</v>
      </c>
    </row>
    <row r="103" spans="1:2" hidden="1" outlineLevel="1">
      <c r="A103" t="s">
        <v>631</v>
      </c>
      <c r="B103">
        <f>'Investor Report'!D690</f>
        <v>0</v>
      </c>
    </row>
    <row r="104" spans="1:2" hidden="1" outlineLevel="1">
      <c r="A104" t="s">
        <v>632</v>
      </c>
      <c r="B104">
        <f>'Investor Report'!D691</f>
        <v>0</v>
      </c>
    </row>
    <row r="105" spans="1:2" hidden="1" outlineLevel="1">
      <c r="A105" t="s">
        <v>707</v>
      </c>
      <c r="B105">
        <f>'Investor Report'!D692</f>
        <v>0</v>
      </c>
    </row>
    <row r="106" spans="1:2" collapsed="1">
      <c r="A106" t="s">
        <v>633</v>
      </c>
      <c r="B106">
        <f>'Investor Report'!D695</f>
        <v>0</v>
      </c>
    </row>
    <row r="107" spans="1:2">
      <c r="A107" t="s">
        <v>708</v>
      </c>
    </row>
    <row r="108" spans="1:2">
      <c r="A108" t="s">
        <v>634</v>
      </c>
      <c r="B108">
        <f>'Investor Report'!D696</f>
        <v>0</v>
      </c>
    </row>
    <row r="109" spans="1:2">
      <c r="A109" t="s">
        <v>638</v>
      </c>
      <c r="B109">
        <f>'Investor Report'!D697</f>
        <v>0</v>
      </c>
    </row>
    <row r="110" spans="1:2">
      <c r="A110" t="s">
        <v>639</v>
      </c>
    </row>
    <row r="111" spans="1:2">
      <c r="A111" t="s">
        <v>368</v>
      </c>
      <c r="B111">
        <f>'Investor Report'!D699</f>
        <v>29452258.480000004</v>
      </c>
    </row>
  </sheetData>
  <sheetProtection formatColumns="0" formatRows="0"/>
  <mergeCells count="1">
    <mergeCell ref="A2:A3"/>
  </mergeCells>
  <conditionalFormatting sqref="A4:B4 G4 W4 Y4:Z4 AB4:AC4 AE4:AF4 AH4:AI4 AK4:AL4 AN4:AO4 AQ4:AR4 AT4:AU4 AW4:AX4 AZ4:BA4 BC4:BD4 BF4:BG4 BI4:BJ4 BL4:BM4 BO4:BP4 BR4:BS4 BU4:XFD4">
    <cfRule type="cellIs" dxfId="212" priority="519" operator="equal">
      <formula>"Y"</formula>
    </cfRule>
  </conditionalFormatting>
  <conditionalFormatting sqref="I4">
    <cfRule type="cellIs" dxfId="211" priority="443" operator="equal">
      <formula>"Y"</formula>
    </cfRule>
  </conditionalFormatting>
  <conditionalFormatting sqref="H4">
    <cfRule type="cellIs" dxfId="210" priority="442" operator="equal">
      <formula>"Y"</formula>
    </cfRule>
  </conditionalFormatting>
  <conditionalFormatting sqref="J4">
    <cfRule type="cellIs" dxfId="209" priority="441" operator="equal">
      <formula>"Y"</formula>
    </cfRule>
  </conditionalFormatting>
  <conditionalFormatting sqref="K4">
    <cfRule type="cellIs" dxfId="208" priority="438" operator="equal">
      <formula>"Y"</formula>
    </cfRule>
  </conditionalFormatting>
  <conditionalFormatting sqref="L4">
    <cfRule type="cellIs" dxfId="207" priority="439" operator="equal">
      <formula>"Y"</formula>
    </cfRule>
  </conditionalFormatting>
  <conditionalFormatting sqref="M4">
    <cfRule type="cellIs" dxfId="206" priority="436" operator="equal">
      <formula>"Y"</formula>
    </cfRule>
  </conditionalFormatting>
  <conditionalFormatting sqref="O4">
    <cfRule type="cellIs" dxfId="205" priority="427" operator="equal">
      <formula>"Y"</formula>
    </cfRule>
  </conditionalFormatting>
  <conditionalFormatting sqref="N4">
    <cfRule type="cellIs" dxfId="204" priority="429" operator="equal">
      <formula>"Y"</formula>
    </cfRule>
  </conditionalFormatting>
  <conditionalFormatting sqref="P4">
    <cfRule type="cellIs" dxfId="203" priority="357" operator="equal">
      <formula>"Y"</formula>
    </cfRule>
  </conditionalFormatting>
  <conditionalFormatting sqref="R4">
    <cfRule type="cellIs" dxfId="202" priority="355" operator="equal">
      <formula>"Y"</formula>
    </cfRule>
  </conditionalFormatting>
  <conditionalFormatting sqref="Q4">
    <cfRule type="cellIs" dxfId="201" priority="356" operator="equal">
      <formula>"Y"</formula>
    </cfRule>
  </conditionalFormatting>
  <conditionalFormatting sqref="S4">
    <cfRule type="cellIs" dxfId="200" priority="346" operator="equal">
      <formula>"Y"</formula>
    </cfRule>
  </conditionalFormatting>
  <conditionalFormatting sqref="U4">
    <cfRule type="cellIs" dxfId="199" priority="344" operator="equal">
      <formula>"Y"</formula>
    </cfRule>
  </conditionalFormatting>
  <conditionalFormatting sqref="T4">
    <cfRule type="cellIs" dxfId="198" priority="345" operator="equal">
      <formula>"Y"</formula>
    </cfRule>
  </conditionalFormatting>
  <conditionalFormatting sqref="X4">
    <cfRule type="cellIs" dxfId="197" priority="324" operator="equal">
      <formula>"Y"</formula>
    </cfRule>
  </conditionalFormatting>
  <conditionalFormatting sqref="AA4">
    <cfRule type="cellIs" dxfId="196" priority="323" operator="equal">
      <formula>"Y"</formula>
    </cfRule>
  </conditionalFormatting>
  <conditionalFormatting sqref="AD4">
    <cfRule type="cellIs" dxfId="195" priority="322" operator="equal">
      <formula>"Y"</formula>
    </cfRule>
  </conditionalFormatting>
  <conditionalFormatting sqref="AG4">
    <cfRule type="cellIs" dxfId="194" priority="321" operator="equal">
      <formula>"Y"</formula>
    </cfRule>
  </conditionalFormatting>
  <conditionalFormatting sqref="AJ4">
    <cfRule type="cellIs" dxfId="193" priority="309" operator="equal">
      <formula>"Y"</formula>
    </cfRule>
  </conditionalFormatting>
  <conditionalFormatting sqref="AM4">
    <cfRule type="cellIs" dxfId="192" priority="308" operator="equal">
      <formula>"Y"</formula>
    </cfRule>
  </conditionalFormatting>
  <conditionalFormatting sqref="AP4">
    <cfRule type="cellIs" dxfId="191" priority="307" operator="equal">
      <formula>"Y"</formula>
    </cfRule>
  </conditionalFormatting>
  <conditionalFormatting sqref="AS4">
    <cfRule type="cellIs" dxfId="190" priority="306" operator="equal">
      <formula>"Y"</formula>
    </cfRule>
  </conditionalFormatting>
  <conditionalFormatting sqref="AV4">
    <cfRule type="cellIs" dxfId="189" priority="271" operator="equal">
      <formula>"Y"</formula>
    </cfRule>
  </conditionalFormatting>
  <conditionalFormatting sqref="AY4">
    <cfRule type="cellIs" dxfId="188" priority="270" operator="equal">
      <formula>"Y"</formula>
    </cfRule>
  </conditionalFormatting>
  <conditionalFormatting sqref="BB4">
    <cfRule type="cellIs" dxfId="187" priority="261" operator="equal">
      <formula>"Y"</formula>
    </cfRule>
  </conditionalFormatting>
  <conditionalFormatting sqref="BE4">
    <cfRule type="cellIs" dxfId="186" priority="219" operator="equal">
      <formula>"Y"</formula>
    </cfRule>
  </conditionalFormatting>
  <conditionalFormatting sqref="BH4">
    <cfRule type="cellIs" dxfId="185" priority="218" operator="equal">
      <formula>"Y"</formula>
    </cfRule>
  </conditionalFormatting>
  <conditionalFormatting sqref="BK4">
    <cfRule type="cellIs" dxfId="184" priority="217" operator="equal">
      <formula>"Y"</formula>
    </cfRule>
  </conditionalFormatting>
  <conditionalFormatting sqref="BN4 BQ4">
    <cfRule type="cellIs" dxfId="183" priority="216" operator="equal">
      <formula>"Y"</formula>
    </cfRule>
  </conditionalFormatting>
  <conditionalFormatting sqref="BT4">
    <cfRule type="cellIs" dxfId="182" priority="199" operator="equal">
      <formula>"Y"</formula>
    </cfRule>
  </conditionalFormatting>
  <conditionalFormatting sqref="C4:F4">
    <cfRule type="cellIs" dxfId="181" priority="190" operator="equal">
      <formula>"Y"</formula>
    </cfRule>
  </conditionalFormatting>
  <conditionalFormatting sqref="CA57">
    <cfRule type="cellIs" dxfId="180" priority="1" operator="equal">
      <formula>0</formula>
    </cfRule>
  </conditionalFormatting>
  <conditionalFormatting sqref="CA52">
    <cfRule type="cellIs" dxfId="179" priority="4" operator="equal">
      <formula>0</formula>
    </cfRule>
  </conditionalFormatting>
  <conditionalFormatting sqref="CA49 CA51">
    <cfRule type="cellIs" dxfId="178" priority="8" operator="equal">
      <formula>0</formula>
    </cfRule>
  </conditionalFormatting>
  <conditionalFormatting sqref="CA46">
    <cfRule type="cellIs" dxfId="177" priority="6" operator="equal">
      <formula>0</formula>
    </cfRule>
  </conditionalFormatting>
  <conditionalFormatting sqref="CA48">
    <cfRule type="cellIs" dxfId="176" priority="5" operator="equal">
      <formula>0</formula>
    </cfRule>
  </conditionalFormatting>
  <conditionalFormatting sqref="CA55">
    <cfRule type="cellIs" dxfId="175" priority="2" operator="equal">
      <formula>0</formula>
    </cfRule>
  </conditionalFormatting>
  <conditionalFormatting sqref="CA44">
    <cfRule type="cellIs" dxfId="174" priority="7" operator="equal">
      <formula>0</formula>
    </cfRule>
  </conditionalFormatting>
  <conditionalFormatting sqref="CA50">
    <cfRule type="cellIs" dxfId="173" priority="3" operator="equal">
      <formula>0</formula>
    </cfRule>
  </conditionalFormatting>
  <conditionalFormatting sqref="G44">
    <cfRule type="cellIs" dxfId="172" priority="179" operator="equal">
      <formula>0</formula>
    </cfRule>
  </conditionalFormatting>
  <conditionalFormatting sqref="D55 D57 D44:D52">
    <cfRule type="cellIs" dxfId="171" priority="181" operator="equal">
      <formula>0</formula>
    </cfRule>
  </conditionalFormatting>
  <conditionalFormatting sqref="G48">
    <cfRule type="cellIs" dxfId="170" priority="177" operator="equal">
      <formula>0</formula>
    </cfRule>
  </conditionalFormatting>
  <conditionalFormatting sqref="M48">
    <cfRule type="cellIs" dxfId="169" priority="167" operator="equal">
      <formula>0</formula>
    </cfRule>
  </conditionalFormatting>
  <conditionalFormatting sqref="M52">
    <cfRule type="cellIs" dxfId="168" priority="166" operator="equal">
      <formula>0</formula>
    </cfRule>
  </conditionalFormatting>
  <conditionalFormatting sqref="G46">
    <cfRule type="cellIs" dxfId="167" priority="178" operator="equal">
      <formula>0</formula>
    </cfRule>
  </conditionalFormatting>
  <conditionalFormatting sqref="G49:G51">
    <cfRule type="cellIs" dxfId="166" priority="180" operator="equal">
      <formula>0</formula>
    </cfRule>
  </conditionalFormatting>
  <conditionalFormatting sqref="M44">
    <cfRule type="cellIs" dxfId="165" priority="169" operator="equal">
      <formula>0</formula>
    </cfRule>
  </conditionalFormatting>
  <conditionalFormatting sqref="J51">
    <cfRule type="cellIs" dxfId="164" priority="175" operator="equal">
      <formula>0</formula>
    </cfRule>
  </conditionalFormatting>
  <conditionalFormatting sqref="J49">
    <cfRule type="cellIs" dxfId="163" priority="160" operator="equal">
      <formula>0</formula>
    </cfRule>
  </conditionalFormatting>
  <conditionalFormatting sqref="J44">
    <cfRule type="cellIs" dxfId="162" priority="174" operator="equal">
      <formula>0</formula>
    </cfRule>
  </conditionalFormatting>
  <conditionalFormatting sqref="P52">
    <cfRule type="cellIs" dxfId="161" priority="161" operator="equal">
      <formula>0</formula>
    </cfRule>
  </conditionalFormatting>
  <conditionalFormatting sqref="G52">
    <cfRule type="cellIs" dxfId="160" priority="176" operator="equal">
      <formula>0</formula>
    </cfRule>
  </conditionalFormatting>
  <conditionalFormatting sqref="P49 P51">
    <cfRule type="cellIs" dxfId="159" priority="165" operator="equal">
      <formula>0</formula>
    </cfRule>
  </conditionalFormatting>
  <conditionalFormatting sqref="P46">
    <cfRule type="cellIs" dxfId="158" priority="163" operator="equal">
      <formula>0</formula>
    </cfRule>
  </conditionalFormatting>
  <conditionalFormatting sqref="P48">
    <cfRule type="cellIs" dxfId="157" priority="162" operator="equal">
      <formula>0</formula>
    </cfRule>
  </conditionalFormatting>
  <conditionalFormatting sqref="J55">
    <cfRule type="cellIs" dxfId="156" priority="150" operator="equal">
      <formula>0</formula>
    </cfRule>
  </conditionalFormatting>
  <conditionalFormatting sqref="M49">
    <cfRule type="cellIs" dxfId="155" priority="159" operator="equal">
      <formula>0</formula>
    </cfRule>
  </conditionalFormatting>
  <conditionalFormatting sqref="J50">
    <cfRule type="cellIs" dxfId="154" priority="158" operator="equal">
      <formula>0</formula>
    </cfRule>
  </conditionalFormatting>
  <conditionalFormatting sqref="J46">
    <cfRule type="cellIs" dxfId="153" priority="173" operator="equal">
      <formula>0</formula>
    </cfRule>
  </conditionalFormatting>
  <conditionalFormatting sqref="J48">
    <cfRule type="cellIs" dxfId="152" priority="172" operator="equal">
      <formula>0</formula>
    </cfRule>
  </conditionalFormatting>
  <conditionalFormatting sqref="J52">
    <cfRule type="cellIs" dxfId="151" priority="171" operator="equal">
      <formula>0</formula>
    </cfRule>
  </conditionalFormatting>
  <conditionalFormatting sqref="M55">
    <cfRule type="cellIs" dxfId="150" priority="154" operator="equal">
      <formula>0</formula>
    </cfRule>
  </conditionalFormatting>
  <conditionalFormatting sqref="M51">
    <cfRule type="cellIs" dxfId="149" priority="170" operator="equal">
      <formula>0</formula>
    </cfRule>
  </conditionalFormatting>
  <conditionalFormatting sqref="M46">
    <cfRule type="cellIs" dxfId="148" priority="168" operator="equal">
      <formula>0</formula>
    </cfRule>
  </conditionalFormatting>
  <conditionalFormatting sqref="G55">
    <cfRule type="cellIs" dxfId="147" priority="155" operator="equal">
      <formula>0</formula>
    </cfRule>
  </conditionalFormatting>
  <conditionalFormatting sqref="P44">
    <cfRule type="cellIs" dxfId="146" priority="164" operator="equal">
      <formula>0</formula>
    </cfRule>
  </conditionalFormatting>
  <conditionalFormatting sqref="G57">
    <cfRule type="cellIs" dxfId="145" priority="152" operator="equal">
      <formula>0</formula>
    </cfRule>
  </conditionalFormatting>
  <conditionalFormatting sqref="J57">
    <cfRule type="cellIs" dxfId="144" priority="151" operator="equal">
      <formula>0</formula>
    </cfRule>
  </conditionalFormatting>
  <conditionalFormatting sqref="M50">
    <cfRule type="cellIs" dxfId="143" priority="157" operator="equal">
      <formula>0</formula>
    </cfRule>
  </conditionalFormatting>
  <conditionalFormatting sqref="P50">
    <cfRule type="cellIs" dxfId="142" priority="156" operator="equal">
      <formula>0</formula>
    </cfRule>
  </conditionalFormatting>
  <conditionalFormatting sqref="M57">
    <cfRule type="cellIs" dxfId="141" priority="153" operator="equal">
      <formula>0</formula>
    </cfRule>
  </conditionalFormatting>
  <conditionalFormatting sqref="S52">
    <cfRule type="cellIs" dxfId="140" priority="145" operator="equal">
      <formula>0</formula>
    </cfRule>
  </conditionalFormatting>
  <conditionalFormatting sqref="S49 S51">
    <cfRule type="cellIs" dxfId="139" priority="149" operator="equal">
      <formula>0</formula>
    </cfRule>
  </conditionalFormatting>
  <conditionalFormatting sqref="S46">
    <cfRule type="cellIs" dxfId="138" priority="147" operator="equal">
      <formula>0</formula>
    </cfRule>
  </conditionalFormatting>
  <conditionalFormatting sqref="S48">
    <cfRule type="cellIs" dxfId="137" priority="146" operator="equal">
      <formula>0</formula>
    </cfRule>
  </conditionalFormatting>
  <conditionalFormatting sqref="S55">
    <cfRule type="cellIs" dxfId="136" priority="143" operator="equal">
      <formula>0</formula>
    </cfRule>
  </conditionalFormatting>
  <conditionalFormatting sqref="S44">
    <cfRule type="cellIs" dxfId="135" priority="148" operator="equal">
      <formula>0</formula>
    </cfRule>
  </conditionalFormatting>
  <conditionalFormatting sqref="S50">
    <cfRule type="cellIs" dxfId="134" priority="144" operator="equal">
      <formula>0</formula>
    </cfRule>
  </conditionalFormatting>
  <conditionalFormatting sqref="S57">
    <cfRule type="cellIs" dxfId="133" priority="142" operator="equal">
      <formula>0</formula>
    </cfRule>
  </conditionalFormatting>
  <conditionalFormatting sqref="AB57 AE57 AH57">
    <cfRule type="cellIs" dxfId="132" priority="134" operator="equal">
      <formula>0</formula>
    </cfRule>
  </conditionalFormatting>
  <conditionalFormatting sqref="Y52 AB52 AE52 AH52">
    <cfRule type="cellIs" dxfId="131" priority="137" operator="equal">
      <formula>0</formula>
    </cfRule>
  </conditionalFormatting>
  <conditionalFormatting sqref="Y51 Y49 AB49 AB51 AE51 AE49 AH49 AH51">
    <cfRule type="cellIs" dxfId="130" priority="141" operator="equal">
      <formula>0</formula>
    </cfRule>
  </conditionalFormatting>
  <conditionalFormatting sqref="Y46 AB46 AE46 AH46">
    <cfRule type="cellIs" dxfId="129" priority="139" operator="equal">
      <formula>0</formula>
    </cfRule>
  </conditionalFormatting>
  <conditionalFormatting sqref="Y48 AB48 AE48 AH48">
    <cfRule type="cellIs" dxfId="128" priority="138" operator="equal">
      <formula>0</formula>
    </cfRule>
  </conditionalFormatting>
  <conditionalFormatting sqref="AB55 AE55 AH55">
    <cfRule type="cellIs" dxfId="127" priority="135" operator="equal">
      <formula>0</formula>
    </cfRule>
  </conditionalFormatting>
  <conditionalFormatting sqref="Y44 AB44 AE44 AH44">
    <cfRule type="cellIs" dxfId="126" priority="140" operator="equal">
      <formula>0</formula>
    </cfRule>
  </conditionalFormatting>
  <conditionalFormatting sqref="Y50 AB50 AH50">
    <cfRule type="cellIs" dxfId="125" priority="136" operator="equal">
      <formula>0</formula>
    </cfRule>
  </conditionalFormatting>
  <conditionalFormatting sqref="P55">
    <cfRule type="cellIs" dxfId="124" priority="133" operator="equal">
      <formula>0</formula>
    </cfRule>
  </conditionalFormatting>
  <conditionalFormatting sqref="P57">
    <cfRule type="cellIs" dxfId="123" priority="132" operator="equal">
      <formula>0</formula>
    </cfRule>
  </conditionalFormatting>
  <conditionalFormatting sqref="V52">
    <cfRule type="cellIs" dxfId="122" priority="127" operator="equal">
      <formula>0</formula>
    </cfRule>
  </conditionalFormatting>
  <conditionalFormatting sqref="V49 V51">
    <cfRule type="cellIs" dxfId="121" priority="131" operator="equal">
      <formula>0</formula>
    </cfRule>
  </conditionalFormatting>
  <conditionalFormatting sqref="V46">
    <cfRule type="cellIs" dxfId="120" priority="129" operator="equal">
      <formula>0</formula>
    </cfRule>
  </conditionalFormatting>
  <conditionalFormatting sqref="V48">
    <cfRule type="cellIs" dxfId="119" priority="128" operator="equal">
      <formula>0</formula>
    </cfRule>
  </conditionalFormatting>
  <conditionalFormatting sqref="V55">
    <cfRule type="cellIs" dxfId="118" priority="125" operator="equal">
      <formula>0</formula>
    </cfRule>
  </conditionalFormatting>
  <conditionalFormatting sqref="V44">
    <cfRule type="cellIs" dxfId="117" priority="130" operator="equal">
      <formula>0</formula>
    </cfRule>
  </conditionalFormatting>
  <conditionalFormatting sqref="V50">
    <cfRule type="cellIs" dxfId="116" priority="126" operator="equal">
      <formula>0</formula>
    </cfRule>
  </conditionalFormatting>
  <conditionalFormatting sqref="V57">
    <cfRule type="cellIs" dxfId="115" priority="124" operator="equal">
      <formula>0</formula>
    </cfRule>
  </conditionalFormatting>
  <conditionalFormatting sqref="Y55">
    <cfRule type="cellIs" dxfId="114" priority="123" operator="equal">
      <formula>0</formula>
    </cfRule>
  </conditionalFormatting>
  <conditionalFormatting sqref="Y57">
    <cfRule type="cellIs" dxfId="113" priority="122" operator="equal">
      <formula>0</formula>
    </cfRule>
  </conditionalFormatting>
  <conditionalFormatting sqref="AK57">
    <cfRule type="cellIs" dxfId="112" priority="114" operator="equal">
      <formula>0</formula>
    </cfRule>
  </conditionalFormatting>
  <conditionalFormatting sqref="AK52">
    <cfRule type="cellIs" dxfId="111" priority="117" operator="equal">
      <formula>0</formula>
    </cfRule>
  </conditionalFormatting>
  <conditionalFormatting sqref="AK49 AK51">
    <cfRule type="cellIs" dxfId="110" priority="121" operator="equal">
      <formula>0</formula>
    </cfRule>
  </conditionalFormatting>
  <conditionalFormatting sqref="AK46">
    <cfRule type="cellIs" dxfId="109" priority="119" operator="equal">
      <formula>0</formula>
    </cfRule>
  </conditionalFormatting>
  <conditionalFormatting sqref="AK48">
    <cfRule type="cellIs" dxfId="108" priority="118" operator="equal">
      <formula>0</formula>
    </cfRule>
  </conditionalFormatting>
  <conditionalFormatting sqref="AK55">
    <cfRule type="cellIs" dxfId="107" priority="115" operator="equal">
      <formula>0</formula>
    </cfRule>
  </conditionalFormatting>
  <conditionalFormatting sqref="AK44">
    <cfRule type="cellIs" dxfId="106" priority="120" operator="equal">
      <formula>0</formula>
    </cfRule>
  </conditionalFormatting>
  <conditionalFormatting sqref="AK50">
    <cfRule type="cellIs" dxfId="105" priority="116" operator="equal">
      <formula>0</formula>
    </cfRule>
  </conditionalFormatting>
  <conditionalFormatting sqref="AN57">
    <cfRule type="cellIs" dxfId="104" priority="106" operator="equal">
      <formula>0</formula>
    </cfRule>
  </conditionalFormatting>
  <conditionalFormatting sqref="AN52">
    <cfRule type="cellIs" dxfId="103" priority="109" operator="equal">
      <formula>0</formula>
    </cfRule>
  </conditionalFormatting>
  <conditionalFormatting sqref="AN49 AN51">
    <cfRule type="cellIs" dxfId="102" priority="113" operator="equal">
      <formula>0</formula>
    </cfRule>
  </conditionalFormatting>
  <conditionalFormatting sqref="AN46">
    <cfRule type="cellIs" dxfId="101" priority="111" operator="equal">
      <formula>0</formula>
    </cfRule>
  </conditionalFormatting>
  <conditionalFormatting sqref="AN48">
    <cfRule type="cellIs" dxfId="100" priority="110" operator="equal">
      <formula>0</formula>
    </cfRule>
  </conditionalFormatting>
  <conditionalFormatting sqref="AN55">
    <cfRule type="cellIs" dxfId="99" priority="107" operator="equal">
      <formula>0</formula>
    </cfRule>
  </conditionalFormatting>
  <conditionalFormatting sqref="AN44">
    <cfRule type="cellIs" dxfId="98" priority="112" operator="equal">
      <formula>0</formula>
    </cfRule>
  </conditionalFormatting>
  <conditionalFormatting sqref="AN50">
    <cfRule type="cellIs" dxfId="97" priority="108" operator="equal">
      <formula>0</formula>
    </cfRule>
  </conditionalFormatting>
  <conditionalFormatting sqref="AQ57">
    <cfRule type="cellIs" dxfId="96" priority="98" operator="equal">
      <formula>0</formula>
    </cfRule>
  </conditionalFormatting>
  <conditionalFormatting sqref="AQ52">
    <cfRule type="cellIs" dxfId="95" priority="101" operator="equal">
      <formula>0</formula>
    </cfRule>
  </conditionalFormatting>
  <conditionalFormatting sqref="AQ49 AQ51">
    <cfRule type="cellIs" dxfId="94" priority="105" operator="equal">
      <formula>0</formula>
    </cfRule>
  </conditionalFormatting>
  <conditionalFormatting sqref="AQ46">
    <cfRule type="cellIs" dxfId="93" priority="103" operator="equal">
      <formula>0</formula>
    </cfRule>
  </conditionalFormatting>
  <conditionalFormatting sqref="AQ48">
    <cfRule type="cellIs" dxfId="92" priority="102" operator="equal">
      <formula>0</formula>
    </cfRule>
  </conditionalFormatting>
  <conditionalFormatting sqref="AQ55">
    <cfRule type="cellIs" dxfId="91" priority="99" operator="equal">
      <formula>0</formula>
    </cfRule>
  </conditionalFormatting>
  <conditionalFormatting sqref="AQ44">
    <cfRule type="cellIs" dxfId="90" priority="104" operator="equal">
      <formula>0</formula>
    </cfRule>
  </conditionalFormatting>
  <conditionalFormatting sqref="AQ50">
    <cfRule type="cellIs" dxfId="89" priority="100" operator="equal">
      <formula>0</formula>
    </cfRule>
  </conditionalFormatting>
  <conditionalFormatting sqref="AT57">
    <cfRule type="cellIs" dxfId="88" priority="90" operator="equal">
      <formula>0</formula>
    </cfRule>
  </conditionalFormatting>
  <conditionalFormatting sqref="AT52">
    <cfRule type="cellIs" dxfId="87" priority="93" operator="equal">
      <formula>0</formula>
    </cfRule>
  </conditionalFormatting>
  <conditionalFormatting sqref="AT49 AT51">
    <cfRule type="cellIs" dxfId="86" priority="97" operator="equal">
      <formula>0</formula>
    </cfRule>
  </conditionalFormatting>
  <conditionalFormatting sqref="AT46">
    <cfRule type="cellIs" dxfId="85" priority="95" operator="equal">
      <formula>0</formula>
    </cfRule>
  </conditionalFormatting>
  <conditionalFormatting sqref="AT48">
    <cfRule type="cellIs" dxfId="84" priority="94" operator="equal">
      <formula>0</formula>
    </cfRule>
  </conditionalFormatting>
  <conditionalFormatting sqref="AT55">
    <cfRule type="cellIs" dxfId="83" priority="91" operator="equal">
      <formula>0</formula>
    </cfRule>
  </conditionalFormatting>
  <conditionalFormatting sqref="AT44">
    <cfRule type="cellIs" dxfId="82" priority="96" operator="equal">
      <formula>0</formula>
    </cfRule>
  </conditionalFormatting>
  <conditionalFormatting sqref="AT50">
    <cfRule type="cellIs" dxfId="81" priority="92" operator="equal">
      <formula>0</formula>
    </cfRule>
  </conditionalFormatting>
  <conditionalFormatting sqref="AE50">
    <cfRule type="cellIs" dxfId="80" priority="89" operator="equal">
      <formula>0</formula>
    </cfRule>
  </conditionalFormatting>
  <conditionalFormatting sqref="AW57">
    <cfRule type="cellIs" dxfId="79" priority="81" operator="equal">
      <formula>0</formula>
    </cfRule>
  </conditionalFormatting>
  <conditionalFormatting sqref="AW52">
    <cfRule type="cellIs" dxfId="78" priority="84" operator="equal">
      <formula>0</formula>
    </cfRule>
  </conditionalFormatting>
  <conditionalFormatting sqref="AW49 AW51">
    <cfRule type="cellIs" dxfId="77" priority="88" operator="equal">
      <formula>0</formula>
    </cfRule>
  </conditionalFormatting>
  <conditionalFormatting sqref="AW46">
    <cfRule type="cellIs" dxfId="76" priority="86" operator="equal">
      <formula>0</formula>
    </cfRule>
  </conditionalFormatting>
  <conditionalFormatting sqref="AW48">
    <cfRule type="cellIs" dxfId="75" priority="85" operator="equal">
      <formula>0</formula>
    </cfRule>
  </conditionalFormatting>
  <conditionalFormatting sqref="AW55">
    <cfRule type="cellIs" dxfId="74" priority="82" operator="equal">
      <formula>0</formula>
    </cfRule>
  </conditionalFormatting>
  <conditionalFormatting sqref="AW44">
    <cfRule type="cellIs" dxfId="73" priority="87" operator="equal">
      <formula>0</formula>
    </cfRule>
  </conditionalFormatting>
  <conditionalFormatting sqref="AW50">
    <cfRule type="cellIs" dxfId="72" priority="83" operator="equal">
      <formula>0</formula>
    </cfRule>
  </conditionalFormatting>
  <conditionalFormatting sqref="AZ57">
    <cfRule type="cellIs" dxfId="71" priority="73" operator="equal">
      <formula>0</formula>
    </cfRule>
  </conditionalFormatting>
  <conditionalFormatting sqref="AZ52">
    <cfRule type="cellIs" dxfId="70" priority="76" operator="equal">
      <formula>0</formula>
    </cfRule>
  </conditionalFormatting>
  <conditionalFormatting sqref="AZ49 AZ51">
    <cfRule type="cellIs" dxfId="69" priority="80" operator="equal">
      <formula>0</formula>
    </cfRule>
  </conditionalFormatting>
  <conditionalFormatting sqref="AZ46">
    <cfRule type="cellIs" dxfId="68" priority="78" operator="equal">
      <formula>0</formula>
    </cfRule>
  </conditionalFormatting>
  <conditionalFormatting sqref="AZ48">
    <cfRule type="cellIs" dxfId="67" priority="77" operator="equal">
      <formula>0</formula>
    </cfRule>
  </conditionalFormatting>
  <conditionalFormatting sqref="AZ55">
    <cfRule type="cellIs" dxfId="66" priority="74" operator="equal">
      <formula>0</formula>
    </cfRule>
  </conditionalFormatting>
  <conditionalFormatting sqref="AZ44">
    <cfRule type="cellIs" dxfId="65" priority="79" operator="equal">
      <formula>0</formula>
    </cfRule>
  </conditionalFormatting>
  <conditionalFormatting sqref="AZ50">
    <cfRule type="cellIs" dxfId="64" priority="75" operator="equal">
      <formula>0</formula>
    </cfRule>
  </conditionalFormatting>
  <conditionalFormatting sqref="BC57">
    <cfRule type="cellIs" dxfId="63" priority="65" operator="equal">
      <formula>0</formula>
    </cfRule>
  </conditionalFormatting>
  <conditionalFormatting sqref="BC52">
    <cfRule type="cellIs" dxfId="62" priority="68" operator="equal">
      <formula>0</formula>
    </cfRule>
  </conditionalFormatting>
  <conditionalFormatting sqref="BC49 BC51">
    <cfRule type="cellIs" dxfId="61" priority="72" operator="equal">
      <formula>0</formula>
    </cfRule>
  </conditionalFormatting>
  <conditionalFormatting sqref="BC46">
    <cfRule type="cellIs" dxfId="60" priority="70" operator="equal">
      <formula>0</formula>
    </cfRule>
  </conditionalFormatting>
  <conditionalFormatting sqref="BC48">
    <cfRule type="cellIs" dxfId="59" priority="69" operator="equal">
      <formula>0</formula>
    </cfRule>
  </conditionalFormatting>
  <conditionalFormatting sqref="BC55">
    <cfRule type="cellIs" dxfId="58" priority="66" operator="equal">
      <formula>0</formula>
    </cfRule>
  </conditionalFormatting>
  <conditionalFormatting sqref="BC44">
    <cfRule type="cellIs" dxfId="57" priority="71" operator="equal">
      <formula>0</formula>
    </cfRule>
  </conditionalFormatting>
  <conditionalFormatting sqref="BC50">
    <cfRule type="cellIs" dxfId="56" priority="67" operator="equal">
      <formula>0</formula>
    </cfRule>
  </conditionalFormatting>
  <conditionalFormatting sqref="BF57">
    <cfRule type="cellIs" dxfId="55" priority="57" operator="equal">
      <formula>0</formula>
    </cfRule>
  </conditionalFormatting>
  <conditionalFormatting sqref="BF52">
    <cfRule type="cellIs" dxfId="54" priority="60" operator="equal">
      <formula>0</formula>
    </cfRule>
  </conditionalFormatting>
  <conditionalFormatting sqref="BF49 BF51">
    <cfRule type="cellIs" dxfId="53" priority="64" operator="equal">
      <formula>0</formula>
    </cfRule>
  </conditionalFormatting>
  <conditionalFormatting sqref="BF46">
    <cfRule type="cellIs" dxfId="52" priority="62" operator="equal">
      <formula>0</formula>
    </cfRule>
  </conditionalFormatting>
  <conditionalFormatting sqref="BF48">
    <cfRule type="cellIs" dxfId="51" priority="61" operator="equal">
      <formula>0</formula>
    </cfRule>
  </conditionalFormatting>
  <conditionalFormatting sqref="BF55">
    <cfRule type="cellIs" dxfId="50" priority="58" operator="equal">
      <formula>0</formula>
    </cfRule>
  </conditionalFormatting>
  <conditionalFormatting sqref="BF44">
    <cfRule type="cellIs" dxfId="49" priority="63" operator="equal">
      <formula>0</formula>
    </cfRule>
  </conditionalFormatting>
  <conditionalFormatting sqref="BF50">
    <cfRule type="cellIs" dxfId="48" priority="59" operator="equal">
      <formula>0</formula>
    </cfRule>
  </conditionalFormatting>
  <conditionalFormatting sqref="BI57">
    <cfRule type="cellIs" dxfId="47" priority="49" operator="equal">
      <formula>0</formula>
    </cfRule>
  </conditionalFormatting>
  <conditionalFormatting sqref="BI52">
    <cfRule type="cellIs" dxfId="46" priority="52" operator="equal">
      <formula>0</formula>
    </cfRule>
  </conditionalFormatting>
  <conditionalFormatting sqref="BI49 BI51">
    <cfRule type="cellIs" dxfId="45" priority="56" operator="equal">
      <formula>0</formula>
    </cfRule>
  </conditionalFormatting>
  <conditionalFormatting sqref="BI46">
    <cfRule type="cellIs" dxfId="44" priority="54" operator="equal">
      <formula>0</formula>
    </cfRule>
  </conditionalFormatting>
  <conditionalFormatting sqref="BI48">
    <cfRule type="cellIs" dxfId="43" priority="53" operator="equal">
      <formula>0</formula>
    </cfRule>
  </conditionalFormatting>
  <conditionalFormatting sqref="BI55">
    <cfRule type="cellIs" dxfId="42" priority="50" operator="equal">
      <formula>0</formula>
    </cfRule>
  </conditionalFormatting>
  <conditionalFormatting sqref="BI44">
    <cfRule type="cellIs" dxfId="41" priority="55" operator="equal">
      <formula>0</formula>
    </cfRule>
  </conditionalFormatting>
  <conditionalFormatting sqref="BI50">
    <cfRule type="cellIs" dxfId="40" priority="51" operator="equal">
      <formula>0</formula>
    </cfRule>
  </conditionalFormatting>
  <conditionalFormatting sqref="BL57">
    <cfRule type="cellIs" dxfId="39" priority="41" operator="equal">
      <formula>0</formula>
    </cfRule>
  </conditionalFormatting>
  <conditionalFormatting sqref="BL52">
    <cfRule type="cellIs" dxfId="38" priority="44" operator="equal">
      <formula>0</formula>
    </cfRule>
  </conditionalFormatting>
  <conditionalFormatting sqref="BL49 BL51">
    <cfRule type="cellIs" dxfId="37" priority="48" operator="equal">
      <formula>0</formula>
    </cfRule>
  </conditionalFormatting>
  <conditionalFormatting sqref="BL46">
    <cfRule type="cellIs" dxfId="36" priority="46" operator="equal">
      <formula>0</formula>
    </cfRule>
  </conditionalFormatting>
  <conditionalFormatting sqref="BL48">
    <cfRule type="cellIs" dxfId="35" priority="45" operator="equal">
      <formula>0</formula>
    </cfRule>
  </conditionalFormatting>
  <conditionalFormatting sqref="BL55">
    <cfRule type="cellIs" dxfId="34" priority="42" operator="equal">
      <formula>0</formula>
    </cfRule>
  </conditionalFormatting>
  <conditionalFormatting sqref="BL44">
    <cfRule type="cellIs" dxfId="33" priority="47" operator="equal">
      <formula>0</formula>
    </cfRule>
  </conditionalFormatting>
  <conditionalFormatting sqref="BL50">
    <cfRule type="cellIs" dxfId="32" priority="43" operator="equal">
      <formula>0</formula>
    </cfRule>
  </conditionalFormatting>
  <conditionalFormatting sqref="BO57">
    <cfRule type="cellIs" dxfId="31" priority="33" operator="equal">
      <formula>0</formula>
    </cfRule>
  </conditionalFormatting>
  <conditionalFormatting sqref="BO52">
    <cfRule type="cellIs" dxfId="30" priority="36" operator="equal">
      <formula>0</formula>
    </cfRule>
  </conditionalFormatting>
  <conditionalFormatting sqref="BO49 BO51">
    <cfRule type="cellIs" dxfId="29" priority="40" operator="equal">
      <formula>0</formula>
    </cfRule>
  </conditionalFormatting>
  <conditionalFormatting sqref="BO46">
    <cfRule type="cellIs" dxfId="28" priority="38" operator="equal">
      <formula>0</formula>
    </cfRule>
  </conditionalFormatting>
  <conditionalFormatting sqref="BO48">
    <cfRule type="cellIs" dxfId="27" priority="37" operator="equal">
      <formula>0</formula>
    </cfRule>
  </conditionalFormatting>
  <conditionalFormatting sqref="BO55">
    <cfRule type="cellIs" dxfId="26" priority="34" operator="equal">
      <formula>0</formula>
    </cfRule>
  </conditionalFormatting>
  <conditionalFormatting sqref="BO44">
    <cfRule type="cellIs" dxfId="25" priority="39" operator="equal">
      <formula>0</formula>
    </cfRule>
  </conditionalFormatting>
  <conditionalFormatting sqref="BO50">
    <cfRule type="cellIs" dxfId="24" priority="35" operator="equal">
      <formula>0</formula>
    </cfRule>
  </conditionalFormatting>
  <conditionalFormatting sqref="BR57">
    <cfRule type="cellIs" dxfId="23" priority="25" operator="equal">
      <formula>0</formula>
    </cfRule>
  </conditionalFormatting>
  <conditionalFormatting sqref="BR52">
    <cfRule type="cellIs" dxfId="22" priority="28" operator="equal">
      <formula>0</formula>
    </cfRule>
  </conditionalFormatting>
  <conditionalFormatting sqref="BR49 BR51">
    <cfRule type="cellIs" dxfId="21" priority="32" operator="equal">
      <formula>0</formula>
    </cfRule>
  </conditionalFormatting>
  <conditionalFormatting sqref="BR46">
    <cfRule type="cellIs" dxfId="20" priority="30" operator="equal">
      <formula>0</formula>
    </cfRule>
  </conditionalFormatting>
  <conditionalFormatting sqref="BR48">
    <cfRule type="cellIs" dxfId="19" priority="29" operator="equal">
      <formula>0</formula>
    </cfRule>
  </conditionalFormatting>
  <conditionalFormatting sqref="BR55">
    <cfRule type="cellIs" dxfId="18" priority="26" operator="equal">
      <formula>0</formula>
    </cfRule>
  </conditionalFormatting>
  <conditionalFormatting sqref="BR44">
    <cfRule type="cellIs" dxfId="17" priority="31" operator="equal">
      <formula>0</formula>
    </cfRule>
  </conditionalFormatting>
  <conditionalFormatting sqref="BR50">
    <cfRule type="cellIs" dxfId="16" priority="27" operator="equal">
      <formula>0</formula>
    </cfRule>
  </conditionalFormatting>
  <conditionalFormatting sqref="BU57">
    <cfRule type="cellIs" dxfId="15" priority="17" operator="equal">
      <formula>0</formula>
    </cfRule>
  </conditionalFormatting>
  <conditionalFormatting sqref="BU52">
    <cfRule type="cellIs" dxfId="14" priority="20" operator="equal">
      <formula>0</formula>
    </cfRule>
  </conditionalFormatting>
  <conditionalFormatting sqref="BU49 BU51">
    <cfRule type="cellIs" dxfId="13" priority="24" operator="equal">
      <formula>0</formula>
    </cfRule>
  </conditionalFormatting>
  <conditionalFormatting sqref="BU46">
    <cfRule type="cellIs" dxfId="12" priority="22" operator="equal">
      <formula>0</formula>
    </cfRule>
  </conditionalFormatting>
  <conditionalFormatting sqref="BU48">
    <cfRule type="cellIs" dxfId="11" priority="21" operator="equal">
      <formula>0</formula>
    </cfRule>
  </conditionalFormatting>
  <conditionalFormatting sqref="BU55">
    <cfRule type="cellIs" dxfId="10" priority="18" operator="equal">
      <formula>0</formula>
    </cfRule>
  </conditionalFormatting>
  <conditionalFormatting sqref="BU44">
    <cfRule type="cellIs" dxfId="9" priority="23" operator="equal">
      <formula>0</formula>
    </cfRule>
  </conditionalFormatting>
  <conditionalFormatting sqref="BU50">
    <cfRule type="cellIs" dxfId="8" priority="19" operator="equal">
      <formula>0</formula>
    </cfRule>
  </conditionalFormatting>
  <conditionalFormatting sqref="BX57">
    <cfRule type="cellIs" dxfId="7" priority="9" operator="equal">
      <formula>0</formula>
    </cfRule>
  </conditionalFormatting>
  <conditionalFormatting sqref="BX52">
    <cfRule type="cellIs" dxfId="6" priority="12" operator="equal">
      <formula>0</formula>
    </cfRule>
  </conditionalFormatting>
  <conditionalFormatting sqref="BX49 BX51">
    <cfRule type="cellIs" dxfId="5" priority="16" operator="equal">
      <formula>0</formula>
    </cfRule>
  </conditionalFormatting>
  <conditionalFormatting sqref="BX46">
    <cfRule type="cellIs" dxfId="4" priority="14" operator="equal">
      <formula>0</formula>
    </cfRule>
  </conditionalFormatting>
  <conditionalFormatting sqref="BX48">
    <cfRule type="cellIs" dxfId="3" priority="13" operator="equal">
      <formula>0</formula>
    </cfRule>
  </conditionalFormatting>
  <conditionalFormatting sqref="BX55">
    <cfRule type="cellIs" dxfId="2" priority="10" operator="equal">
      <formula>0</formula>
    </cfRule>
  </conditionalFormatting>
  <conditionalFormatting sqref="BX44">
    <cfRule type="cellIs" dxfId="1" priority="15" operator="equal">
      <formula>0</formula>
    </cfRule>
  </conditionalFormatting>
  <conditionalFormatting sqref="BX50">
    <cfRule type="cellIs" dxfId="0" priority="11" operator="equal">
      <formula>0</formula>
    </cfRule>
  </conditionalFormatting>
  <pageMargins left="0.70866141732283472" right="0.70866141732283472" top="0.74803149606299213" bottom="0.74803149606299213" header="0.31496062992125984" footer="0.31496062992125984"/>
  <pageSetup paperSize="9" scale="72" orientation="portrait" r:id="rId1"/>
  <headerFooter>
    <oddFooter>&amp;L&amp;D&amp;C&amp;Z&amp;F&amp;A</oddFooter>
  </headerFooter>
  <ignoredErrors>
    <ignoredError sqref="D3:E3" unlocked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1"/>
    <pageSetUpPr fitToPage="1"/>
  </sheetPr>
  <dimension ref="A1:P911"/>
  <sheetViews>
    <sheetView showGridLines="0" tabSelected="1" view="pageBreakPreview" zoomScale="60" zoomScaleNormal="55" zoomScalePageLayoutView="70" workbookViewId="0">
      <selection activeCell="E38" sqref="E38"/>
    </sheetView>
  </sheetViews>
  <sheetFormatPr defaultColWidth="9.140625" defaultRowHeight="15"/>
  <cols>
    <col min="1" max="1" width="50.140625" style="229" customWidth="1"/>
    <col min="2" max="2" width="56.85546875" style="229" customWidth="1"/>
    <col min="3" max="3" width="47.5703125" style="229" customWidth="1"/>
    <col min="4" max="4" width="48.42578125" style="229" customWidth="1"/>
    <col min="5" max="5" width="44" style="229" customWidth="1"/>
    <col min="6" max="6" width="40" style="494" customWidth="1"/>
    <col min="7" max="7" width="20.5703125" style="229" customWidth="1"/>
    <col min="8" max="8" width="19" style="229" customWidth="1"/>
    <col min="9" max="9" width="23.85546875" style="229" customWidth="1"/>
    <col min="10" max="10" width="16.5703125" style="229" customWidth="1"/>
    <col min="11" max="13" width="19" style="229" customWidth="1"/>
    <col min="14" max="22" width="9.140625" style="229"/>
    <col min="23" max="23" width="8.5703125" style="229" customWidth="1"/>
    <col min="24" max="65" width="9.140625" style="229"/>
    <col min="66" max="67" width="0" style="229" hidden="1" customWidth="1"/>
    <col min="68" max="16384" width="9.140625" style="229"/>
  </cols>
  <sheetData>
    <row r="1" spans="1:10" s="226" customFormat="1" ht="45">
      <c r="A1" s="640" t="s">
        <v>435</v>
      </c>
      <c r="B1" s="640"/>
      <c r="C1" s="640"/>
      <c r="D1" s="640"/>
      <c r="E1" s="640"/>
      <c r="F1" s="640"/>
      <c r="G1" s="640"/>
      <c r="H1" s="640"/>
      <c r="I1" s="640"/>
      <c r="J1" s="640"/>
    </row>
    <row r="2" spans="1:10" s="227" customFormat="1" ht="30">
      <c r="A2" s="259"/>
      <c r="B2" s="259"/>
      <c r="C2" s="259"/>
      <c r="D2" s="741" t="s">
        <v>229</v>
      </c>
      <c r="E2" s="259"/>
      <c r="F2" s="259"/>
      <c r="G2" s="259"/>
      <c r="H2" s="260"/>
      <c r="I2" s="731"/>
      <c r="J2" s="731"/>
    </row>
    <row r="3" spans="1:10" ht="18" customHeight="1">
      <c r="A3" s="228"/>
      <c r="B3" s="228"/>
      <c r="C3" s="228"/>
      <c r="D3" s="228"/>
      <c r="E3" s="228"/>
      <c r="F3" s="228"/>
      <c r="G3" s="228"/>
      <c r="H3" s="228"/>
    </row>
    <row r="4" spans="1:10" ht="45.75" customHeight="1">
      <c r="A4" s="641" t="s">
        <v>118</v>
      </c>
      <c r="B4" s="641"/>
      <c r="C4" s="641"/>
      <c r="D4" s="641"/>
      <c r="E4" s="641"/>
      <c r="F4" s="641"/>
      <c r="G4" s="641"/>
      <c r="H4" s="641"/>
      <c r="I4" s="641"/>
      <c r="J4" s="641"/>
    </row>
    <row r="5" spans="1:10" ht="15" customHeight="1">
      <c r="E5" s="230"/>
      <c r="F5" s="228"/>
      <c r="G5" s="228"/>
      <c r="H5" s="228"/>
    </row>
    <row r="6" spans="1:10" ht="18" customHeight="1">
      <c r="A6" s="231" t="s">
        <v>230</v>
      </c>
      <c r="B6" s="98"/>
      <c r="C6" s="98"/>
      <c r="D6" s="98"/>
      <c r="F6" s="228"/>
      <c r="G6" s="228"/>
      <c r="H6" s="228"/>
    </row>
    <row r="7" spans="1:10" ht="15.75" thickBot="1">
      <c r="F7" s="228"/>
      <c r="G7" s="228"/>
      <c r="H7" s="228"/>
      <c r="J7" s="78"/>
    </row>
    <row r="8" spans="1:10" ht="15.75" thickTop="1">
      <c r="A8" s="232" t="s">
        <v>153</v>
      </c>
      <c r="B8" s="233" t="s">
        <v>153</v>
      </c>
      <c r="C8" s="232"/>
      <c r="D8" s="232"/>
      <c r="F8" s="228"/>
      <c r="G8" s="228"/>
      <c r="H8" s="228"/>
      <c r="I8" s="89"/>
      <c r="J8" s="89"/>
    </row>
    <row r="9" spans="1:10">
      <c r="A9" s="98" t="s">
        <v>155</v>
      </c>
      <c r="B9" s="234"/>
      <c r="C9" s="98"/>
      <c r="D9" s="235">
        <v>44651</v>
      </c>
      <c r="F9" s="228"/>
      <c r="G9" s="228"/>
      <c r="H9" s="228"/>
      <c r="I9" s="236"/>
      <c r="J9" s="237"/>
    </row>
    <row r="10" spans="1:10">
      <c r="A10" s="98" t="s">
        <v>156</v>
      </c>
      <c r="B10" s="238">
        <v>44593</v>
      </c>
      <c r="C10" s="239" t="s">
        <v>157</v>
      </c>
      <c r="D10" s="240">
        <v>44620</v>
      </c>
      <c r="F10" s="228"/>
      <c r="G10" s="228"/>
      <c r="H10" s="228"/>
      <c r="I10" s="78"/>
      <c r="J10" s="78"/>
    </row>
    <row r="11" spans="1:10" ht="16.5" thickBot="1">
      <c r="A11" s="241"/>
      <c r="B11" s="242"/>
      <c r="C11" s="241"/>
      <c r="D11" s="241"/>
      <c r="F11" s="228"/>
      <c r="G11" s="228"/>
      <c r="H11" s="228"/>
      <c r="I11" s="236"/>
      <c r="J11" s="237"/>
    </row>
    <row r="12" spans="1:10" ht="15.75" thickTop="1">
      <c r="F12" s="228"/>
      <c r="G12" s="228"/>
      <c r="H12" s="228"/>
      <c r="I12" s="78"/>
      <c r="J12" s="78"/>
    </row>
    <row r="13" spans="1:10">
      <c r="F13" s="229"/>
      <c r="G13" s="78"/>
      <c r="I13" s="78"/>
      <c r="J13" s="78"/>
    </row>
    <row r="14" spans="1:10">
      <c r="B14" s="243"/>
      <c r="C14" s="243"/>
      <c r="D14" s="243"/>
      <c r="E14" s="243"/>
      <c r="F14" s="229"/>
      <c r="H14" s="244"/>
    </row>
    <row r="15" spans="1:10">
      <c r="B15" s="243"/>
      <c r="C15" s="243"/>
      <c r="D15" s="243"/>
      <c r="E15" s="243"/>
      <c r="F15" s="78"/>
      <c r="G15" s="245"/>
      <c r="H15" s="244"/>
    </row>
    <row r="16" spans="1:10" ht="15.75">
      <c r="A16" s="607" t="s">
        <v>158</v>
      </c>
      <c r="B16" s="676"/>
      <c r="C16" s="246"/>
      <c r="D16" s="246"/>
      <c r="E16" s="247"/>
      <c r="F16" s="247"/>
      <c r="G16" s="247"/>
      <c r="H16" s="78"/>
    </row>
    <row r="17" spans="1:10" ht="16.5" thickBot="1">
      <c r="B17" s="248"/>
      <c r="C17" s="248"/>
      <c r="D17" s="248"/>
      <c r="E17" s="246"/>
      <c r="F17" s="247"/>
      <c r="G17" s="247"/>
      <c r="H17" s="78"/>
    </row>
    <row r="18" spans="1:10" ht="16.5" thickTop="1">
      <c r="A18" s="249"/>
      <c r="B18" s="710" t="s">
        <v>159</v>
      </c>
      <c r="C18" s="711"/>
      <c r="D18" s="642" t="s">
        <v>160</v>
      </c>
      <c r="E18" s="643"/>
      <c r="F18" s="661" t="s">
        <v>161</v>
      </c>
      <c r="G18" s="662"/>
    </row>
    <row r="19" spans="1:10" ht="26.25" customHeight="1">
      <c r="A19" s="78" t="s">
        <v>432</v>
      </c>
      <c r="B19" s="708" t="s">
        <v>433</v>
      </c>
      <c r="C19" s="709"/>
      <c r="D19" s="679" t="s">
        <v>426</v>
      </c>
      <c r="E19" s="680"/>
      <c r="F19" s="677" t="s">
        <v>202</v>
      </c>
      <c r="G19" s="677"/>
    </row>
    <row r="20" spans="1:10" ht="26.25" customHeight="1">
      <c r="A20" s="78" t="s">
        <v>429</v>
      </c>
      <c r="B20" s="712" t="s">
        <v>434</v>
      </c>
      <c r="C20" s="713"/>
      <c r="D20" s="655" t="s">
        <v>430</v>
      </c>
      <c r="E20" s="656"/>
      <c r="F20" s="678"/>
      <c r="G20" s="678"/>
    </row>
    <row r="21" spans="1:10" ht="16.5" thickBot="1">
      <c r="A21" s="241"/>
      <c r="B21" s="242"/>
      <c r="C21" s="241"/>
      <c r="D21" s="241"/>
      <c r="E21" s="241"/>
      <c r="F21" s="250"/>
      <c r="G21" s="251"/>
    </row>
    <row r="22" spans="1:10" ht="16.5" thickTop="1">
      <c r="A22" s="103"/>
      <c r="B22" s="252"/>
      <c r="C22" s="252"/>
      <c r="D22" s="253"/>
      <c r="E22" s="1"/>
      <c r="F22" s="1"/>
      <c r="G22" s="254"/>
      <c r="H22" s="239"/>
    </row>
    <row r="23" spans="1:10" s="92" customFormat="1" ht="19.5" customHeight="1">
      <c r="A23" s="647" t="s">
        <v>204</v>
      </c>
      <c r="B23" s="647"/>
      <c r="C23" s="647"/>
      <c r="D23" s="647"/>
      <c r="E23" s="647"/>
      <c r="F23" s="648"/>
      <c r="G23" s="649"/>
      <c r="H23" s="255"/>
    </row>
    <row r="24" spans="1:10">
      <c r="A24" s="256" t="s">
        <v>673</v>
      </c>
      <c r="E24" s="78"/>
      <c r="F24" s="78"/>
      <c r="G24" s="78"/>
      <c r="H24" s="78"/>
    </row>
    <row r="25" spans="1:10">
      <c r="E25" s="78"/>
      <c r="F25" s="78"/>
      <c r="G25" s="78"/>
      <c r="H25" s="239"/>
    </row>
    <row r="26" spans="1:10">
      <c r="A26" s="257"/>
      <c r="E26" s="78"/>
      <c r="F26" s="78"/>
      <c r="G26" s="78"/>
      <c r="H26" s="78"/>
    </row>
    <row r="27" spans="1:10">
      <c r="E27" s="78"/>
      <c r="F27" s="78"/>
      <c r="G27" s="258"/>
      <c r="H27" s="219"/>
    </row>
    <row r="28" spans="1:10" ht="15.75">
      <c r="A28" s="91" t="s">
        <v>437</v>
      </c>
      <c r="B28" s="92"/>
      <c r="C28" s="92"/>
      <c r="D28" s="92"/>
      <c r="E28" s="93"/>
      <c r="F28" s="78"/>
      <c r="G28" s="78"/>
      <c r="H28" s="239"/>
    </row>
    <row r="29" spans="1:10" ht="17.25" customHeight="1">
      <c r="A29" s="684" t="s">
        <v>538</v>
      </c>
      <c r="B29" s="684"/>
      <c r="C29" s="684"/>
      <c r="D29" s="684"/>
      <c r="E29" s="684"/>
      <c r="F29" s="684"/>
      <c r="G29" s="684"/>
      <c r="H29" s="684"/>
      <c r="I29" s="684"/>
      <c r="J29" s="684"/>
    </row>
    <row r="30" spans="1:10">
      <c r="A30" s="684"/>
      <c r="B30" s="684"/>
      <c r="C30" s="684"/>
      <c r="D30" s="684"/>
      <c r="E30" s="684"/>
      <c r="F30" s="684"/>
      <c r="G30" s="684"/>
      <c r="H30" s="684"/>
      <c r="I30" s="684"/>
      <c r="J30" s="684"/>
    </row>
    <row r="31" spans="1:10">
      <c r="A31" s="684"/>
      <c r="B31" s="684"/>
      <c r="C31" s="684"/>
      <c r="D31" s="684"/>
      <c r="E31" s="684"/>
      <c r="F31" s="684"/>
      <c r="G31" s="684"/>
      <c r="H31" s="684"/>
      <c r="I31" s="684"/>
      <c r="J31" s="684"/>
    </row>
    <row r="32" spans="1:10" ht="15.75">
      <c r="A32" s="91" t="s">
        <v>438</v>
      </c>
      <c r="B32" s="92"/>
      <c r="C32" s="92"/>
      <c r="D32" s="92"/>
      <c r="E32" s="92"/>
      <c r="F32" s="78"/>
      <c r="G32" s="78"/>
      <c r="H32" s="239"/>
    </row>
    <row r="33" spans="1:10" ht="15" customHeight="1">
      <c r="A33" s="685" t="s">
        <v>539</v>
      </c>
      <c r="B33" s="685"/>
      <c r="C33" s="685"/>
      <c r="D33" s="685"/>
      <c r="E33" s="685"/>
      <c r="F33" s="685"/>
      <c r="G33" s="685"/>
      <c r="H33" s="685"/>
      <c r="I33" s="685"/>
      <c r="J33" s="685"/>
    </row>
    <row r="34" spans="1:10">
      <c r="A34" s="685"/>
      <c r="B34" s="685"/>
      <c r="C34" s="685"/>
      <c r="D34" s="685"/>
      <c r="E34" s="685"/>
      <c r="F34" s="685"/>
      <c r="G34" s="685"/>
      <c r="H34" s="685"/>
      <c r="I34" s="685"/>
      <c r="J34" s="685"/>
    </row>
    <row r="35" spans="1:10">
      <c r="A35" s="685"/>
      <c r="B35" s="685"/>
      <c r="C35" s="685"/>
      <c r="D35" s="685"/>
      <c r="E35" s="685"/>
      <c r="F35" s="685"/>
      <c r="G35" s="685"/>
      <c r="H35" s="685"/>
      <c r="I35" s="685"/>
      <c r="J35" s="685"/>
    </row>
    <row r="36" spans="1:10">
      <c r="A36" s="685"/>
      <c r="B36" s="685"/>
      <c r="C36" s="685"/>
      <c r="D36" s="685"/>
      <c r="E36" s="685"/>
      <c r="F36" s="685"/>
      <c r="G36" s="685"/>
      <c r="H36" s="685"/>
      <c r="I36" s="685"/>
      <c r="J36" s="685"/>
    </row>
    <row r="37" spans="1:10">
      <c r="A37" s="685"/>
      <c r="B37" s="685"/>
      <c r="C37" s="685"/>
      <c r="D37" s="685"/>
      <c r="E37" s="685"/>
      <c r="F37" s="685"/>
      <c r="G37" s="685"/>
      <c r="H37" s="685"/>
      <c r="I37" s="685"/>
      <c r="J37" s="685"/>
    </row>
    <row r="38" spans="1:10">
      <c r="E38" s="78"/>
      <c r="F38" s="78"/>
      <c r="G38" s="78"/>
      <c r="H38" s="239"/>
    </row>
    <row r="39" spans="1:10" ht="15.75">
      <c r="A39" s="607" t="s">
        <v>120</v>
      </c>
      <c r="B39" s="607"/>
      <c r="C39" s="607"/>
      <c r="D39" s="607"/>
      <c r="E39" s="652"/>
      <c r="F39" s="652"/>
      <c r="G39" s="652"/>
      <c r="H39" s="652"/>
      <c r="I39" s="652"/>
      <c r="J39" s="652"/>
    </row>
    <row r="40" spans="1:10">
      <c r="E40" s="78"/>
      <c r="F40" s="78"/>
      <c r="G40" s="78"/>
      <c r="H40" s="239"/>
    </row>
    <row r="41" spans="1:10" ht="15.75">
      <c r="A41" s="644" t="s">
        <v>119</v>
      </c>
      <c r="B41" s="645"/>
      <c r="C41" s="645"/>
      <c r="D41" s="645"/>
      <c r="E41" s="646"/>
      <c r="F41" s="646"/>
      <c r="G41" s="646"/>
      <c r="H41" s="646"/>
      <c r="I41" s="646"/>
      <c r="J41" s="646"/>
    </row>
    <row r="42" spans="1:10">
      <c r="E42" s="78"/>
      <c r="F42" s="78"/>
      <c r="G42" s="78"/>
      <c r="H42" s="239"/>
    </row>
    <row r="43" spans="1:10">
      <c r="E43" s="78"/>
      <c r="F43" s="78"/>
      <c r="G43" s="78"/>
      <c r="H43" s="239"/>
    </row>
    <row r="44" spans="1:10">
      <c r="E44" s="78"/>
      <c r="F44" s="78"/>
      <c r="G44" s="78"/>
      <c r="H44" s="239"/>
    </row>
    <row r="45" spans="1:10">
      <c r="E45" s="78"/>
      <c r="F45" s="78"/>
      <c r="G45" s="78"/>
      <c r="H45" s="239"/>
    </row>
    <row r="46" spans="1:10">
      <c r="E46" s="78"/>
      <c r="F46" s="78"/>
      <c r="G46" s="78"/>
      <c r="H46" s="239"/>
    </row>
    <row r="47" spans="1:10">
      <c r="E47" s="78"/>
      <c r="F47" s="78"/>
      <c r="G47" s="78"/>
      <c r="H47" s="239"/>
    </row>
    <row r="48" spans="1:10">
      <c r="E48" s="78"/>
      <c r="F48" s="78"/>
      <c r="G48" s="78"/>
      <c r="H48" s="239"/>
    </row>
    <row r="49" spans="1:10">
      <c r="E49" s="78"/>
      <c r="F49" s="78"/>
      <c r="G49" s="78"/>
      <c r="H49" s="239"/>
    </row>
    <row r="50" spans="1:10">
      <c r="A50" s="257"/>
      <c r="E50" s="78"/>
      <c r="F50" s="78"/>
      <c r="G50" s="78"/>
      <c r="H50" s="78"/>
    </row>
    <row r="51" spans="1:10">
      <c r="A51" s="257"/>
      <c r="E51" s="78"/>
      <c r="F51" s="78"/>
      <c r="G51" s="78"/>
      <c r="H51" s="78"/>
    </row>
    <row r="52" spans="1:10">
      <c r="A52" s="257"/>
      <c r="E52" s="78"/>
      <c r="F52" s="78"/>
      <c r="G52" s="78"/>
      <c r="H52" s="78"/>
    </row>
    <row r="53" spans="1:10">
      <c r="A53" s="257"/>
      <c r="E53" s="78"/>
      <c r="F53" s="78"/>
      <c r="G53" s="78"/>
      <c r="H53" s="78"/>
    </row>
    <row r="54" spans="1:10">
      <c r="A54" s="257"/>
      <c r="E54" s="78"/>
      <c r="F54" s="78"/>
      <c r="G54" s="78"/>
      <c r="H54" s="78"/>
    </row>
    <row r="55" spans="1:10">
      <c r="A55" s="257"/>
      <c r="E55" s="78"/>
      <c r="F55" s="78"/>
      <c r="G55" s="78"/>
      <c r="H55" s="78"/>
    </row>
    <row r="56" spans="1:10">
      <c r="A56" s="257"/>
      <c r="E56" s="78"/>
      <c r="F56" s="78"/>
      <c r="G56" s="78"/>
      <c r="H56" s="78"/>
    </row>
    <row r="57" spans="1:10">
      <c r="A57" s="257"/>
      <c r="E57" s="78"/>
      <c r="F57" s="78"/>
      <c r="G57" s="78"/>
      <c r="H57" s="78"/>
    </row>
    <row r="58" spans="1:10">
      <c r="A58" s="257"/>
      <c r="E58" s="78"/>
      <c r="F58" s="78"/>
      <c r="G58" s="78"/>
      <c r="H58" s="78"/>
    </row>
    <row r="59" spans="1:10">
      <c r="A59" s="257"/>
      <c r="E59" s="78"/>
      <c r="F59" s="78"/>
      <c r="G59" s="78"/>
      <c r="H59" s="78"/>
    </row>
    <row r="60" spans="1:10" ht="33.6" customHeight="1">
      <c r="A60" s="257"/>
      <c r="E60" s="78"/>
      <c r="F60" s="78"/>
      <c r="G60" s="78"/>
      <c r="H60" s="78"/>
    </row>
    <row r="61" spans="1:10" ht="36" customHeight="1">
      <c r="A61" s="257"/>
      <c r="E61" s="78"/>
      <c r="F61" s="78"/>
      <c r="G61" s="78"/>
      <c r="H61" s="78"/>
    </row>
    <row r="62" spans="1:10">
      <c r="A62" s="257"/>
      <c r="E62" s="78"/>
      <c r="F62" s="78"/>
      <c r="G62" s="78"/>
      <c r="H62" s="78"/>
    </row>
    <row r="63" spans="1:10" hidden="1">
      <c r="A63" s="257"/>
      <c r="E63" s="78"/>
      <c r="F63" s="78"/>
      <c r="G63" s="258"/>
      <c r="H63" s="219"/>
    </row>
    <row r="64" spans="1:10" s="226" customFormat="1" ht="45">
      <c r="A64" s="640" t="s">
        <v>435</v>
      </c>
      <c r="B64" s="640"/>
      <c r="C64" s="640"/>
      <c r="D64" s="640"/>
      <c r="E64" s="640"/>
      <c r="F64" s="640"/>
      <c r="G64" s="640"/>
      <c r="H64" s="640"/>
      <c r="I64" s="640"/>
      <c r="J64" s="640"/>
    </row>
    <row r="65" spans="1:10" s="227" customFormat="1" ht="30">
      <c r="A65" s="259"/>
      <c r="B65" s="259"/>
      <c r="C65" s="259"/>
      <c r="D65" s="741" t="s">
        <v>229</v>
      </c>
      <c r="E65" s="259"/>
      <c r="F65" s="259"/>
      <c r="G65" s="259"/>
      <c r="H65" s="260" t="s">
        <v>4</v>
      </c>
      <c r="I65" s="731">
        <v>44620</v>
      </c>
      <c r="J65" s="731"/>
    </row>
    <row r="66" spans="1:10" s="96" customFormat="1" ht="13.5" thickBot="1"/>
    <row r="67" spans="1:10" s="264" customFormat="1" ht="63" customHeight="1" thickTop="1">
      <c r="A67" s="261" t="s">
        <v>168</v>
      </c>
      <c r="B67" s="262" t="s">
        <v>121</v>
      </c>
      <c r="C67" s="263" t="s">
        <v>122</v>
      </c>
      <c r="D67" s="670" t="s">
        <v>279</v>
      </c>
      <c r="E67" s="671"/>
      <c r="F67" s="671"/>
      <c r="G67" s="671"/>
      <c r="H67" s="671"/>
    </row>
    <row r="68" spans="1:10" s="264" customFormat="1" ht="23.25" customHeight="1">
      <c r="A68" s="265" t="s">
        <v>324</v>
      </c>
      <c r="B68" s="266" t="s">
        <v>822</v>
      </c>
      <c r="C68" s="267" t="s">
        <v>823</v>
      </c>
      <c r="D68" s="664" t="s">
        <v>450</v>
      </c>
      <c r="E68" s="665"/>
      <c r="F68" s="665"/>
      <c r="G68" s="665"/>
      <c r="H68" s="665"/>
      <c r="I68" s="665"/>
    </row>
    <row r="69" spans="1:10" s="264" customFormat="1" ht="23.25" customHeight="1">
      <c r="A69" s="268" t="s">
        <v>435</v>
      </c>
      <c r="B69" s="269" t="s">
        <v>123</v>
      </c>
      <c r="C69" s="269" t="s">
        <v>123</v>
      </c>
      <c r="D69" s="664" t="s">
        <v>181</v>
      </c>
      <c r="E69" s="665"/>
      <c r="F69" s="665"/>
      <c r="G69" s="665"/>
    </row>
    <row r="70" spans="1:10" s="264" customFormat="1" ht="23.25" customHeight="1">
      <c r="A70" s="270" t="s">
        <v>445</v>
      </c>
      <c r="B70" s="269" t="s">
        <v>123</v>
      </c>
      <c r="C70" s="269" t="s">
        <v>123</v>
      </c>
      <c r="D70" s="706" t="s">
        <v>182</v>
      </c>
      <c r="E70" s="707"/>
      <c r="F70" s="707"/>
      <c r="G70" s="707"/>
    </row>
    <row r="71" spans="1:10" s="264" customFormat="1" ht="23.25" customHeight="1">
      <c r="A71" s="271" t="s">
        <v>739</v>
      </c>
      <c r="B71" s="272" t="s">
        <v>824</v>
      </c>
      <c r="C71" s="273" t="s">
        <v>825</v>
      </c>
      <c r="D71" s="664" t="s">
        <v>674</v>
      </c>
      <c r="E71" s="665"/>
      <c r="F71" s="665"/>
      <c r="G71" s="665"/>
    </row>
    <row r="72" spans="1:10" s="264" customFormat="1" ht="23.25" customHeight="1">
      <c r="A72" s="271" t="s">
        <v>183</v>
      </c>
      <c r="B72" s="269" t="s">
        <v>123</v>
      </c>
      <c r="C72" s="269" t="s">
        <v>123</v>
      </c>
      <c r="D72" s="702" t="s">
        <v>451</v>
      </c>
      <c r="E72" s="703"/>
      <c r="F72" s="703"/>
      <c r="G72" s="703"/>
      <c r="I72" s="96"/>
    </row>
    <row r="73" spans="1:10" s="264" customFormat="1" ht="35.1" customHeight="1">
      <c r="A73" s="271" t="s">
        <v>448</v>
      </c>
      <c r="B73" s="274" t="s">
        <v>826</v>
      </c>
      <c r="C73" s="275" t="s">
        <v>827</v>
      </c>
      <c r="D73" s="702" t="s">
        <v>449</v>
      </c>
      <c r="E73" s="703"/>
      <c r="F73" s="703"/>
      <c r="G73" s="703"/>
      <c r="I73" s="96"/>
    </row>
    <row r="74" spans="1:10" s="264" customFormat="1" ht="23.25" customHeight="1">
      <c r="A74" s="271" t="s">
        <v>447</v>
      </c>
      <c r="B74" s="269" t="s">
        <v>123</v>
      </c>
      <c r="C74" s="269" t="s">
        <v>123</v>
      </c>
      <c r="D74" s="276" t="s">
        <v>546</v>
      </c>
      <c r="E74" s="277"/>
      <c r="F74" s="277"/>
      <c r="G74" s="277"/>
      <c r="I74" s="96"/>
    </row>
    <row r="75" spans="1:10" s="264" customFormat="1" ht="29.25" customHeight="1" thickBot="1">
      <c r="A75" s="278" t="s">
        <v>446</v>
      </c>
      <c r="B75" s="279" t="s">
        <v>123</v>
      </c>
      <c r="C75" s="279" t="s">
        <v>123</v>
      </c>
      <c r="D75" s="700" t="s">
        <v>184</v>
      </c>
      <c r="E75" s="701"/>
      <c r="F75" s="701"/>
      <c r="G75" s="701"/>
      <c r="H75" s="280"/>
      <c r="I75" s="96"/>
      <c r="J75" s="281"/>
    </row>
    <row r="76" spans="1:10" s="264" customFormat="1" ht="23.25" customHeight="1" thickTop="1">
      <c r="A76" s="271"/>
      <c r="B76" s="282"/>
      <c r="C76" s="282"/>
      <c r="D76" s="277"/>
      <c r="E76" s="277"/>
      <c r="F76" s="277"/>
      <c r="G76" s="277"/>
      <c r="H76" s="283"/>
      <c r="I76" s="96"/>
      <c r="J76" s="281"/>
    </row>
    <row r="77" spans="1:10" s="264" customFormat="1" ht="23.25" customHeight="1" thickBot="1">
      <c r="A77" s="284" t="s">
        <v>325</v>
      </c>
      <c r="B77" s="285"/>
      <c r="C77" s="285"/>
      <c r="D77" s="285"/>
      <c r="E77" s="285"/>
      <c r="F77" s="285"/>
      <c r="G77" s="286"/>
      <c r="H77" s="286"/>
      <c r="I77" s="286"/>
      <c r="J77" s="286"/>
    </row>
    <row r="78" spans="1:10" s="264" customFormat="1" ht="23.25" customHeight="1" thickTop="1">
      <c r="A78" s="261" t="s">
        <v>326</v>
      </c>
      <c r="B78" s="723" t="s">
        <v>113</v>
      </c>
      <c r="C78" s="724"/>
      <c r="D78" s="287" t="s">
        <v>689</v>
      </c>
      <c r="E78" s="263" t="s">
        <v>380</v>
      </c>
      <c r="F78" s="288" t="s">
        <v>114</v>
      </c>
      <c r="G78" s="670" t="s">
        <v>115</v>
      </c>
      <c r="H78" s="671"/>
      <c r="I78" s="671"/>
    </row>
    <row r="79" spans="1:10" s="264" customFormat="1" ht="60" customHeight="1">
      <c r="A79" s="289" t="s">
        <v>452</v>
      </c>
      <c r="B79" s="714" t="s">
        <v>381</v>
      </c>
      <c r="C79" s="715"/>
      <c r="D79" s="290" t="s">
        <v>691</v>
      </c>
      <c r="E79" s="291" t="s">
        <v>602</v>
      </c>
      <c r="F79" s="292" t="s">
        <v>116</v>
      </c>
      <c r="G79" s="704" t="s">
        <v>472</v>
      </c>
      <c r="H79" s="705"/>
      <c r="I79" s="705"/>
    </row>
    <row r="80" spans="1:10" s="264" customFormat="1" ht="80.25" customHeight="1">
      <c r="A80" s="289" t="s">
        <v>453</v>
      </c>
      <c r="B80" s="716" t="s">
        <v>381</v>
      </c>
      <c r="C80" s="717"/>
      <c r="D80" s="293" t="s">
        <v>692</v>
      </c>
      <c r="E80" s="293" t="s">
        <v>602</v>
      </c>
      <c r="F80" s="294" t="s">
        <v>116</v>
      </c>
      <c r="G80" s="682" t="s">
        <v>471</v>
      </c>
      <c r="H80" s="683"/>
      <c r="I80" s="683"/>
    </row>
    <row r="81" spans="1:10" s="264" customFormat="1" ht="92.25" customHeight="1">
      <c r="A81" s="295" t="s">
        <v>70</v>
      </c>
      <c r="B81" s="716" t="s">
        <v>71</v>
      </c>
      <c r="C81" s="717"/>
      <c r="D81" s="293" t="s">
        <v>690</v>
      </c>
      <c r="E81" s="293" t="s">
        <v>603</v>
      </c>
      <c r="F81" s="294" t="s">
        <v>116</v>
      </c>
      <c r="G81" s="682" t="s">
        <v>473</v>
      </c>
      <c r="H81" s="683"/>
      <c r="I81" s="683"/>
    </row>
    <row r="82" spans="1:10" s="264" customFormat="1" ht="286.5" customHeight="1">
      <c r="A82" s="295" t="s">
        <v>454</v>
      </c>
      <c r="B82" s="716" t="s">
        <v>455</v>
      </c>
      <c r="C82" s="717"/>
      <c r="D82" s="293" t="s">
        <v>693</v>
      </c>
      <c r="E82" s="293" t="s">
        <v>605</v>
      </c>
      <c r="F82" s="294" t="s">
        <v>116</v>
      </c>
      <c r="G82" s="682" t="s">
        <v>678</v>
      </c>
      <c r="H82" s="683"/>
      <c r="I82" s="683"/>
    </row>
    <row r="83" spans="1:10" s="297" customFormat="1" ht="409.6" customHeight="1">
      <c r="A83" s="296" t="s">
        <v>608</v>
      </c>
      <c r="B83" s="728" t="s">
        <v>609</v>
      </c>
      <c r="C83" s="729"/>
      <c r="D83" s="293" t="s">
        <v>484</v>
      </c>
      <c r="E83" s="293" t="s">
        <v>606</v>
      </c>
      <c r="F83" s="294" t="s">
        <v>116</v>
      </c>
      <c r="G83" s="682" t="s">
        <v>677</v>
      </c>
      <c r="H83" s="683"/>
      <c r="I83" s="683"/>
    </row>
    <row r="84" spans="1:10" s="264" customFormat="1" ht="14.25" customHeight="1">
      <c r="A84" s="271"/>
      <c r="B84" s="282"/>
      <c r="C84" s="282"/>
      <c r="D84" s="277"/>
      <c r="E84" s="277"/>
      <c r="F84" s="277"/>
      <c r="G84" s="277"/>
      <c r="H84" s="283"/>
      <c r="I84" s="96"/>
      <c r="J84" s="281"/>
    </row>
    <row r="85" spans="1:10" s="226" customFormat="1" ht="45">
      <c r="A85" s="640" t="s">
        <v>435</v>
      </c>
      <c r="B85" s="640"/>
      <c r="C85" s="640"/>
      <c r="D85" s="640"/>
      <c r="E85" s="640"/>
      <c r="F85" s="640"/>
      <c r="G85" s="640"/>
      <c r="H85" s="640"/>
      <c r="I85" s="640"/>
      <c r="J85" s="640"/>
    </row>
    <row r="86" spans="1:10" s="227" customFormat="1" ht="30">
      <c r="A86" s="259"/>
      <c r="B86" s="259"/>
      <c r="C86" s="259"/>
      <c r="D86" s="741" t="s">
        <v>229</v>
      </c>
      <c r="E86" s="259"/>
      <c r="F86" s="259"/>
      <c r="G86" s="259"/>
      <c r="H86" s="260" t="s">
        <v>4</v>
      </c>
      <c r="I86" s="731">
        <v>44620</v>
      </c>
      <c r="J86" s="731"/>
    </row>
    <row r="87" spans="1:10" s="264" customFormat="1" ht="23.25" customHeight="1">
      <c r="A87" s="271"/>
      <c r="B87" s="282"/>
      <c r="C87" s="282"/>
      <c r="D87" s="277"/>
      <c r="E87" s="277"/>
      <c r="F87" s="277"/>
      <c r="G87" s="277"/>
      <c r="H87" s="283"/>
      <c r="I87" s="96"/>
      <c r="J87" s="281"/>
    </row>
    <row r="88" spans="1:10" s="264" customFormat="1" ht="23.25" customHeight="1" thickBot="1">
      <c r="A88" s="284" t="s">
        <v>518</v>
      </c>
      <c r="B88" s="285"/>
      <c r="C88" s="285"/>
      <c r="D88" s="285"/>
      <c r="E88" s="285"/>
      <c r="F88" s="285"/>
      <c r="G88" s="286"/>
      <c r="H88" s="286"/>
      <c r="I88" s="286"/>
      <c r="J88" s="286"/>
    </row>
    <row r="89" spans="1:10" s="264" customFormat="1" ht="23.25" customHeight="1" thickTop="1">
      <c r="A89" s="261" t="s">
        <v>326</v>
      </c>
      <c r="B89" s="721" t="s">
        <v>113</v>
      </c>
      <c r="C89" s="722"/>
      <c r="D89" s="287" t="s">
        <v>689</v>
      </c>
      <c r="E89" s="263" t="s">
        <v>380</v>
      </c>
      <c r="F89" s="288" t="s">
        <v>114</v>
      </c>
      <c r="G89" s="670" t="s">
        <v>115</v>
      </c>
      <c r="H89" s="671"/>
      <c r="I89" s="671"/>
    </row>
    <row r="90" spans="1:10" s="264" customFormat="1" ht="99" customHeight="1">
      <c r="A90" s="298" t="s">
        <v>456</v>
      </c>
      <c r="B90" s="725" t="s">
        <v>457</v>
      </c>
      <c r="C90" s="726"/>
      <c r="D90" s="299" t="s">
        <v>484</v>
      </c>
      <c r="E90" s="300" t="s">
        <v>610</v>
      </c>
      <c r="F90" s="291" t="s">
        <v>116</v>
      </c>
      <c r="G90" s="666" t="s">
        <v>741</v>
      </c>
      <c r="H90" s="667"/>
      <c r="I90" s="667"/>
    </row>
    <row r="91" spans="1:10" s="264" customFormat="1" ht="73.5" customHeight="1">
      <c r="A91" s="298" t="s">
        <v>458</v>
      </c>
      <c r="B91" s="727" t="s">
        <v>459</v>
      </c>
      <c r="C91" s="683"/>
      <c r="D91" s="301" t="s">
        <v>484</v>
      </c>
      <c r="E91" s="302" t="s">
        <v>610</v>
      </c>
      <c r="F91" s="293" t="s">
        <v>116</v>
      </c>
      <c r="G91" s="668"/>
      <c r="H91" s="669"/>
      <c r="I91" s="669"/>
    </row>
    <row r="92" spans="1:10" s="264" customFormat="1" ht="68.25" customHeight="1">
      <c r="A92" s="298" t="s">
        <v>460</v>
      </c>
      <c r="B92" s="727" t="s">
        <v>462</v>
      </c>
      <c r="C92" s="683"/>
      <c r="D92" s="301" t="s">
        <v>484</v>
      </c>
      <c r="E92" s="302" t="s">
        <v>610</v>
      </c>
      <c r="F92" s="293" t="s">
        <v>116</v>
      </c>
      <c r="G92" s="668"/>
      <c r="H92" s="669"/>
      <c r="I92" s="669"/>
    </row>
    <row r="93" spans="1:10" s="264" customFormat="1" ht="101.85" customHeight="1">
      <c r="A93" s="298" t="s">
        <v>461</v>
      </c>
      <c r="B93" s="727" t="s">
        <v>464</v>
      </c>
      <c r="C93" s="683"/>
      <c r="D93" s="301" t="s">
        <v>484</v>
      </c>
      <c r="E93" s="302" t="s">
        <v>610</v>
      </c>
      <c r="F93" s="293" t="s">
        <v>116</v>
      </c>
      <c r="G93" s="668"/>
      <c r="H93" s="669"/>
      <c r="I93" s="669"/>
    </row>
    <row r="94" spans="1:10" s="264" customFormat="1" ht="116.1" customHeight="1">
      <c r="A94" s="298" t="s">
        <v>465</v>
      </c>
      <c r="B94" s="727" t="s">
        <v>466</v>
      </c>
      <c r="C94" s="683"/>
      <c r="D94" s="301" t="s">
        <v>484</v>
      </c>
      <c r="E94" s="302" t="s">
        <v>611</v>
      </c>
      <c r="F94" s="293" t="s">
        <v>116</v>
      </c>
      <c r="G94" s="668"/>
      <c r="H94" s="669"/>
      <c r="I94" s="669"/>
    </row>
    <row r="95" spans="1:10" s="264" customFormat="1" ht="156.6" customHeight="1">
      <c r="A95" s="298" t="s">
        <v>467</v>
      </c>
      <c r="B95" s="727" t="s">
        <v>547</v>
      </c>
      <c r="C95" s="683"/>
      <c r="D95" s="301" t="s">
        <v>484</v>
      </c>
      <c r="E95" s="302" t="s">
        <v>606</v>
      </c>
      <c r="F95" s="293" t="s">
        <v>116</v>
      </c>
      <c r="G95" s="668"/>
      <c r="H95" s="669"/>
      <c r="I95" s="669"/>
    </row>
    <row r="96" spans="1:10" s="264" customFormat="1" ht="171" customHeight="1">
      <c r="A96" s="720" t="s">
        <v>607</v>
      </c>
      <c r="B96" s="674" t="s">
        <v>737</v>
      </c>
      <c r="C96" s="675"/>
      <c r="D96" s="301" t="s">
        <v>484</v>
      </c>
      <c r="E96" s="688" t="s">
        <v>606</v>
      </c>
      <c r="F96" s="293" t="s">
        <v>116</v>
      </c>
      <c r="G96" s="732" t="s">
        <v>738</v>
      </c>
      <c r="H96" s="733"/>
      <c r="I96" s="733"/>
    </row>
    <row r="97" spans="1:10" s="264" customFormat="1" ht="21.75" customHeight="1">
      <c r="A97" s="720"/>
      <c r="B97" s="674"/>
      <c r="C97" s="675"/>
      <c r="D97" s="301"/>
      <c r="E97" s="688"/>
      <c r="F97" s="293"/>
      <c r="G97" s="732"/>
      <c r="H97" s="733"/>
      <c r="I97" s="733"/>
    </row>
    <row r="98" spans="1:10" s="264" customFormat="1" ht="39" customHeight="1">
      <c r="A98" s="303"/>
      <c r="B98" s="620"/>
      <c r="C98" s="620"/>
      <c r="D98" s="686"/>
      <c r="E98" s="686"/>
      <c r="F98" s="686"/>
      <c r="G98" s="686"/>
      <c r="H98" s="663"/>
      <c r="I98" s="663"/>
      <c r="J98" s="663"/>
    </row>
    <row r="99" spans="1:10" s="226" customFormat="1" ht="45">
      <c r="A99" s="640" t="s">
        <v>435</v>
      </c>
      <c r="B99" s="640"/>
      <c r="C99" s="640"/>
      <c r="D99" s="640"/>
      <c r="E99" s="640"/>
      <c r="F99" s="640"/>
      <c r="G99" s="640"/>
      <c r="H99" s="640"/>
      <c r="I99" s="640"/>
      <c r="J99" s="640"/>
    </row>
    <row r="100" spans="1:10" s="227" customFormat="1" ht="30">
      <c r="A100" s="259"/>
      <c r="B100" s="259"/>
      <c r="C100" s="259"/>
      <c r="D100" s="741" t="s">
        <v>229</v>
      </c>
      <c r="E100" s="259"/>
      <c r="F100" s="259"/>
      <c r="G100" s="259"/>
      <c r="H100" s="260" t="s">
        <v>4</v>
      </c>
      <c r="I100" s="731">
        <v>44620</v>
      </c>
      <c r="J100" s="731"/>
    </row>
    <row r="101" spans="1:10" s="264" customFormat="1" ht="23.25" customHeight="1">
      <c r="A101" s="271"/>
      <c r="B101" s="282"/>
      <c r="C101" s="282"/>
      <c r="D101" s="277"/>
      <c r="E101" s="277"/>
      <c r="F101" s="277"/>
      <c r="G101" s="277"/>
      <c r="H101" s="283"/>
      <c r="I101" s="96"/>
      <c r="J101" s="281"/>
    </row>
    <row r="102" spans="1:10" s="264" customFormat="1" ht="23.25" customHeight="1" thickBot="1">
      <c r="A102" s="284" t="s">
        <v>518</v>
      </c>
      <c r="B102" s="285"/>
      <c r="C102" s="285"/>
      <c r="D102" s="285"/>
      <c r="E102" s="285"/>
      <c r="F102" s="285"/>
      <c r="G102" s="286"/>
      <c r="H102" s="286"/>
      <c r="I102" s="286"/>
      <c r="J102" s="286"/>
    </row>
    <row r="103" spans="1:10" s="264" customFormat="1" ht="23.25" customHeight="1" thickTop="1">
      <c r="A103" s="261" t="s">
        <v>326</v>
      </c>
      <c r="B103" s="723" t="s">
        <v>113</v>
      </c>
      <c r="C103" s="724"/>
      <c r="D103" s="287" t="s">
        <v>689</v>
      </c>
      <c r="E103" s="263" t="s">
        <v>380</v>
      </c>
      <c r="F103" s="288" t="s">
        <v>114</v>
      </c>
      <c r="G103" s="670" t="s">
        <v>115</v>
      </c>
      <c r="H103" s="671"/>
      <c r="I103" s="671"/>
    </row>
    <row r="104" spans="1:10" s="264" customFormat="1" ht="120.6" customHeight="1">
      <c r="A104" s="303" t="s">
        <v>463</v>
      </c>
      <c r="B104" s="672" t="s">
        <v>613</v>
      </c>
      <c r="C104" s="673"/>
      <c r="D104" s="304"/>
      <c r="E104" s="305" t="s">
        <v>612</v>
      </c>
      <c r="F104" s="306" t="s">
        <v>116</v>
      </c>
      <c r="G104" s="696" t="s">
        <v>468</v>
      </c>
      <c r="H104" s="697"/>
      <c r="I104" s="697"/>
    </row>
    <row r="105" spans="1:10" s="264" customFormat="1" ht="264" customHeight="1">
      <c r="A105" s="303" t="s">
        <v>529</v>
      </c>
      <c r="B105" s="674" t="s">
        <v>530</v>
      </c>
      <c r="C105" s="675"/>
      <c r="D105" s="301" t="s">
        <v>690</v>
      </c>
      <c r="E105" s="307" t="s">
        <v>604</v>
      </c>
      <c r="F105" s="306" t="s">
        <v>116</v>
      </c>
      <c r="G105" s="681" t="s">
        <v>742</v>
      </c>
      <c r="H105" s="669"/>
      <c r="I105" s="669"/>
      <c r="J105" s="308"/>
    </row>
    <row r="106" spans="1:10" s="264" customFormat="1" ht="83.25" customHeight="1">
      <c r="A106" s="303" t="s">
        <v>469</v>
      </c>
      <c r="B106" s="619" t="s">
        <v>618</v>
      </c>
      <c r="C106" s="621"/>
      <c r="D106" s="301" t="s">
        <v>484</v>
      </c>
      <c r="E106" s="307" t="s">
        <v>614</v>
      </c>
      <c r="F106" s="306" t="s">
        <v>116</v>
      </c>
      <c r="G106" s="619" t="s">
        <v>470</v>
      </c>
      <c r="H106" s="620"/>
      <c r="I106" s="620"/>
    </row>
    <row r="107" spans="1:10" s="264" customFormat="1" ht="173.25" customHeight="1">
      <c r="A107" s="303" t="s">
        <v>474</v>
      </c>
      <c r="B107" s="619" t="s">
        <v>475</v>
      </c>
      <c r="C107" s="621"/>
      <c r="D107" s="301" t="s">
        <v>477</v>
      </c>
      <c r="E107" s="307" t="s">
        <v>615</v>
      </c>
      <c r="F107" s="306" t="s">
        <v>116</v>
      </c>
      <c r="G107" s="619" t="s">
        <v>476</v>
      </c>
      <c r="H107" s="620"/>
      <c r="I107" s="620"/>
    </row>
    <row r="108" spans="1:10" s="264" customFormat="1" ht="409.35" customHeight="1">
      <c r="A108" s="730" t="s">
        <v>124</v>
      </c>
      <c r="B108" s="674" t="s">
        <v>619</v>
      </c>
      <c r="C108" s="675"/>
      <c r="D108" s="309"/>
      <c r="E108" s="695" t="s">
        <v>620</v>
      </c>
      <c r="F108" s="622" t="s">
        <v>116</v>
      </c>
      <c r="G108" s="734" t="s">
        <v>476</v>
      </c>
      <c r="H108" s="735"/>
      <c r="I108" s="735"/>
    </row>
    <row r="109" spans="1:10" s="264" customFormat="1" ht="69" customHeight="1">
      <c r="A109" s="730"/>
      <c r="B109" s="674"/>
      <c r="C109" s="675"/>
      <c r="D109" s="310"/>
      <c r="E109" s="695"/>
      <c r="F109" s="622"/>
      <c r="G109" s="734"/>
      <c r="H109" s="735"/>
      <c r="I109" s="735"/>
    </row>
    <row r="110" spans="1:10" s="264" customFormat="1" ht="11.25" customHeight="1">
      <c r="A110" s="271"/>
      <c r="B110" s="282"/>
      <c r="C110" s="282"/>
      <c r="D110" s="277"/>
      <c r="E110" s="277"/>
      <c r="F110" s="277"/>
      <c r="G110" s="277"/>
      <c r="H110" s="283"/>
      <c r="I110" s="96"/>
      <c r="J110" s="281"/>
    </row>
    <row r="111" spans="1:10" s="264" customFormat="1" ht="3.75" customHeight="1">
      <c r="A111" s="271"/>
      <c r="B111" s="282"/>
      <c r="C111" s="282"/>
      <c r="D111" s="277"/>
      <c r="E111" s="277"/>
      <c r="F111" s="277"/>
      <c r="G111" s="277"/>
      <c r="H111" s="283"/>
      <c r="I111" s="96"/>
      <c r="J111" s="281"/>
    </row>
    <row r="112" spans="1:10" s="226" customFormat="1" ht="14.25" customHeight="1"/>
    <row r="113" spans="1:10" s="226" customFormat="1" ht="12.75" customHeight="1"/>
    <row r="114" spans="1:10" s="226" customFormat="1" ht="44.25"/>
    <row r="115" spans="1:10" s="226" customFormat="1" ht="43.5" customHeight="1">
      <c r="A115" s="640" t="s">
        <v>435</v>
      </c>
      <c r="B115" s="640"/>
      <c r="C115" s="640"/>
      <c r="D115" s="640"/>
      <c r="E115" s="640"/>
      <c r="F115" s="640"/>
      <c r="G115" s="640"/>
      <c r="H115" s="640"/>
      <c r="I115" s="640"/>
      <c r="J115" s="640"/>
    </row>
    <row r="116" spans="1:10" s="227" customFormat="1" ht="32.25" customHeight="1">
      <c r="A116" s="259"/>
      <c r="B116" s="259"/>
      <c r="C116" s="259"/>
      <c r="D116" s="741" t="s">
        <v>229</v>
      </c>
      <c r="E116" s="259"/>
      <c r="F116" s="259"/>
      <c r="G116" s="259"/>
      <c r="H116" s="260" t="s">
        <v>4</v>
      </c>
      <c r="I116" s="731">
        <v>44620</v>
      </c>
      <c r="J116" s="731"/>
    </row>
    <row r="117" spans="1:10" s="315" customFormat="1" ht="12.75" customHeight="1" thickBot="1">
      <c r="A117" s="311"/>
      <c r="B117" s="311"/>
      <c r="C117" s="311"/>
      <c r="D117" s="311"/>
      <c r="E117" s="312"/>
      <c r="F117" s="311"/>
      <c r="G117" s="311"/>
      <c r="H117" s="311"/>
      <c r="I117" s="313"/>
      <c r="J117" s="314"/>
    </row>
    <row r="118" spans="1:10" s="264" customFormat="1" ht="26.25" customHeight="1" thickTop="1">
      <c r="A118" s="316" t="s">
        <v>175</v>
      </c>
      <c r="B118" s="317"/>
      <c r="C118" s="318" t="s">
        <v>556</v>
      </c>
      <c r="D118" s="319" t="s">
        <v>557</v>
      </c>
      <c r="E118" s="319" t="s">
        <v>744</v>
      </c>
      <c r="F118" s="283"/>
      <c r="G118" s="96"/>
      <c r="H118" s="320"/>
    </row>
    <row r="119" spans="1:10" s="264" customFormat="1" ht="15.75">
      <c r="A119" s="98"/>
      <c r="B119" s="103" t="s">
        <v>154</v>
      </c>
      <c r="C119" s="321">
        <v>44043</v>
      </c>
      <c r="D119" s="322">
        <v>44043</v>
      </c>
      <c r="E119" s="322">
        <v>44372</v>
      </c>
      <c r="F119" s="283"/>
      <c r="G119" s="96"/>
      <c r="H119" s="320"/>
    </row>
    <row r="120" spans="1:10" s="264" customFormat="1" ht="15.75">
      <c r="A120" s="98"/>
      <c r="B120" s="103" t="s">
        <v>176</v>
      </c>
      <c r="C120" s="323" t="s">
        <v>179</v>
      </c>
      <c r="D120" s="324" t="s">
        <v>179</v>
      </c>
      <c r="E120" s="324" t="s">
        <v>179</v>
      </c>
      <c r="F120" s="283"/>
      <c r="G120" s="96"/>
      <c r="H120" s="320"/>
    </row>
    <row r="121" spans="1:10" s="264" customFormat="1" ht="15.75">
      <c r="A121" s="98"/>
      <c r="B121" s="103" t="s">
        <v>177</v>
      </c>
      <c r="C121" s="323" t="s">
        <v>179</v>
      </c>
      <c r="D121" s="324" t="s">
        <v>179</v>
      </c>
      <c r="E121" s="324" t="s">
        <v>179</v>
      </c>
      <c r="F121" s="283"/>
      <c r="G121" s="96"/>
      <c r="H121" s="320"/>
    </row>
    <row r="122" spans="1:10" s="264" customFormat="1" ht="15.75">
      <c r="A122" s="98"/>
      <c r="B122" s="103" t="s">
        <v>72</v>
      </c>
      <c r="C122" s="323" t="s">
        <v>73</v>
      </c>
      <c r="D122" s="324" t="s">
        <v>73</v>
      </c>
      <c r="E122" s="324" t="s">
        <v>73</v>
      </c>
      <c r="F122" s="283"/>
      <c r="G122" s="96"/>
      <c r="H122" s="320"/>
    </row>
    <row r="123" spans="1:10" s="297" customFormat="1" ht="15.75">
      <c r="A123" s="166"/>
      <c r="B123" s="325" t="s">
        <v>74</v>
      </c>
      <c r="C123" s="326">
        <v>350000000</v>
      </c>
      <c r="D123" s="327">
        <v>500000000</v>
      </c>
      <c r="E123" s="327">
        <v>350000000</v>
      </c>
      <c r="F123" s="328"/>
      <c r="G123" s="329"/>
      <c r="H123" s="330"/>
    </row>
    <row r="124" spans="1:10" s="297" customFormat="1" ht="15.75">
      <c r="A124" s="218" t="s">
        <v>75</v>
      </c>
      <c r="B124" s="325" t="s">
        <v>76</v>
      </c>
      <c r="C124" s="326">
        <v>326666666.67000002</v>
      </c>
      <c r="D124" s="327">
        <v>500000000</v>
      </c>
      <c r="E124" s="327">
        <v>350000000</v>
      </c>
      <c r="F124" s="328"/>
      <c r="G124" s="329"/>
      <c r="H124" s="330"/>
    </row>
    <row r="125" spans="1:10" s="264" customFormat="1" ht="15.75">
      <c r="A125" s="219"/>
      <c r="B125" s="103" t="s">
        <v>201</v>
      </c>
      <c r="C125" s="331">
        <v>0</v>
      </c>
      <c r="D125" s="332">
        <v>0</v>
      </c>
      <c r="E125" s="332">
        <v>0</v>
      </c>
      <c r="F125" s="283"/>
      <c r="G125" s="96"/>
      <c r="H125" s="320"/>
    </row>
    <row r="126" spans="1:10" s="264" customFormat="1" ht="15.75">
      <c r="A126" s="98"/>
      <c r="B126" s="103" t="s">
        <v>77</v>
      </c>
      <c r="C126" s="331">
        <v>338333333.32999998</v>
      </c>
      <c r="D126" s="332">
        <v>500000000</v>
      </c>
      <c r="E126" s="332">
        <v>350000000</v>
      </c>
      <c r="F126" s="283"/>
      <c r="G126" s="96"/>
      <c r="H126" s="320"/>
    </row>
    <row r="127" spans="1:10" s="264" customFormat="1" ht="15.75">
      <c r="A127" s="98"/>
      <c r="B127" s="103" t="s">
        <v>78</v>
      </c>
      <c r="C127" s="333">
        <v>0.93333333334285717</v>
      </c>
      <c r="D127" s="334">
        <v>1</v>
      </c>
      <c r="E127" s="334">
        <v>1</v>
      </c>
      <c r="F127" s="283"/>
      <c r="G127" s="96"/>
      <c r="H127" s="320"/>
    </row>
    <row r="128" spans="1:10" s="264" customFormat="1" ht="15.75">
      <c r="A128" s="98"/>
      <c r="B128" s="103" t="s">
        <v>79</v>
      </c>
      <c r="C128" s="333">
        <v>0.96666666665714285</v>
      </c>
      <c r="D128" s="334">
        <v>1</v>
      </c>
      <c r="E128" s="334">
        <v>1</v>
      </c>
      <c r="F128" s="283"/>
      <c r="G128" s="96"/>
      <c r="H128" s="320"/>
    </row>
    <row r="129" spans="1:8" s="264" customFormat="1" ht="15.75">
      <c r="A129" s="98"/>
      <c r="B129" s="103" t="s">
        <v>331</v>
      </c>
      <c r="C129" s="323">
        <v>45132</v>
      </c>
      <c r="D129" s="324">
        <v>45833</v>
      </c>
      <c r="E129" s="324">
        <v>46230</v>
      </c>
      <c r="F129" s="283"/>
      <c r="G129" s="96"/>
      <c r="H129" s="320"/>
    </row>
    <row r="130" spans="1:8" s="264" customFormat="1" ht="15.75">
      <c r="A130" s="98"/>
      <c r="B130" s="103" t="s">
        <v>80</v>
      </c>
      <c r="C130" s="323">
        <v>63000</v>
      </c>
      <c r="D130" s="324">
        <v>63000</v>
      </c>
      <c r="E130" s="324">
        <v>63365</v>
      </c>
      <c r="F130" s="283"/>
      <c r="G130" s="96"/>
      <c r="H130" s="320"/>
    </row>
    <row r="131" spans="1:8" s="264" customFormat="1" ht="15.75">
      <c r="A131" s="98"/>
      <c r="B131" s="103" t="s">
        <v>549</v>
      </c>
      <c r="C131" s="335" t="s">
        <v>551</v>
      </c>
      <c r="D131" s="336" t="s">
        <v>553</v>
      </c>
      <c r="E131" s="336" t="s">
        <v>745</v>
      </c>
      <c r="F131" s="283"/>
      <c r="G131" s="96"/>
      <c r="H131" s="320"/>
    </row>
    <row r="132" spans="1:8" s="264" customFormat="1" ht="15.75">
      <c r="A132" s="98"/>
      <c r="B132" s="103" t="s">
        <v>550</v>
      </c>
      <c r="C132" s="337" t="s">
        <v>552</v>
      </c>
      <c r="D132" s="338" t="s">
        <v>169</v>
      </c>
      <c r="E132" s="338" t="s">
        <v>746</v>
      </c>
      <c r="F132" s="283"/>
      <c r="G132" s="96"/>
      <c r="H132" s="320"/>
    </row>
    <row r="133" spans="1:8" s="264" customFormat="1" ht="15.75">
      <c r="A133" s="98"/>
      <c r="B133" s="103" t="s">
        <v>81</v>
      </c>
      <c r="C133" s="335" t="s">
        <v>82</v>
      </c>
      <c r="D133" s="336" t="s">
        <v>82</v>
      </c>
      <c r="E133" s="336" t="s">
        <v>82</v>
      </c>
      <c r="F133" s="283"/>
      <c r="G133" s="96"/>
      <c r="H133" s="320"/>
    </row>
    <row r="134" spans="1:8" s="264" customFormat="1" ht="15.75">
      <c r="A134" s="339"/>
      <c r="B134" s="340" t="s">
        <v>83</v>
      </c>
      <c r="C134" s="341" t="s">
        <v>218</v>
      </c>
      <c r="D134" s="342" t="s">
        <v>218</v>
      </c>
      <c r="E134" s="342" t="s">
        <v>218</v>
      </c>
      <c r="F134" s="283"/>
      <c r="G134" s="96"/>
      <c r="H134" s="320"/>
    </row>
    <row r="135" spans="1:8" s="264" customFormat="1" ht="15.75">
      <c r="A135" s="98"/>
      <c r="B135" s="103" t="s">
        <v>84</v>
      </c>
      <c r="C135" s="343">
        <v>44617</v>
      </c>
      <c r="D135" s="344">
        <v>44617</v>
      </c>
      <c r="E135" s="344">
        <v>44617</v>
      </c>
      <c r="F135" s="283"/>
      <c r="G135" s="96"/>
      <c r="H135" s="320"/>
    </row>
    <row r="136" spans="1:8" s="264" customFormat="1" ht="15.75">
      <c r="A136" s="98"/>
      <c r="B136" s="103" t="s">
        <v>85</v>
      </c>
      <c r="C136" s="345">
        <v>44645</v>
      </c>
      <c r="D136" s="346">
        <v>44645</v>
      </c>
      <c r="E136" s="346">
        <v>44645</v>
      </c>
      <c r="F136" s="283"/>
      <c r="G136" s="96"/>
      <c r="H136" s="320"/>
    </row>
    <row r="137" spans="1:8" s="264" customFormat="1" ht="15.75">
      <c r="A137" s="219"/>
      <c r="B137" s="103" t="s">
        <v>86</v>
      </c>
      <c r="C137" s="44">
        <v>28</v>
      </c>
      <c r="D137" s="44">
        <v>28</v>
      </c>
      <c r="E137" s="44">
        <v>28</v>
      </c>
      <c r="F137" s="283"/>
      <c r="G137" s="96"/>
      <c r="H137" s="320"/>
    </row>
    <row r="138" spans="1:8" s="264" customFormat="1" ht="15.75">
      <c r="A138" s="98"/>
      <c r="B138" s="103" t="s">
        <v>87</v>
      </c>
      <c r="C138" s="5" t="s">
        <v>436</v>
      </c>
      <c r="D138" s="179" t="s">
        <v>436</v>
      </c>
      <c r="E138" s="179" t="s">
        <v>436</v>
      </c>
      <c r="F138" s="283"/>
      <c r="G138" s="96"/>
      <c r="H138" s="320"/>
    </row>
    <row r="139" spans="1:8" s="297" customFormat="1" ht="15.75">
      <c r="A139" s="218" t="s">
        <v>166</v>
      </c>
      <c r="B139" s="325" t="s">
        <v>88</v>
      </c>
      <c r="C139" s="115">
        <v>4.7000000000000002E-3</v>
      </c>
      <c r="D139" s="180">
        <v>5.7000000000000002E-3</v>
      </c>
      <c r="E139" s="180">
        <v>3.0000000000000001E-3</v>
      </c>
      <c r="F139" s="328"/>
      <c r="G139" s="329"/>
      <c r="H139" s="330"/>
    </row>
    <row r="140" spans="1:8" s="297" customFormat="1" ht="21" customHeight="1">
      <c r="A140" s="166"/>
      <c r="B140" s="347" t="s">
        <v>89</v>
      </c>
      <c r="C140" s="115">
        <v>4.5370999999999996E-3</v>
      </c>
      <c r="D140" s="180">
        <v>4.5370999999999996E-3</v>
      </c>
      <c r="E140" s="180">
        <v>4.5370999999999996E-3</v>
      </c>
      <c r="F140" s="328"/>
      <c r="G140" s="329"/>
      <c r="H140" s="330"/>
    </row>
    <row r="141" spans="1:8" s="297" customFormat="1" ht="15.75">
      <c r="A141" s="166"/>
      <c r="B141" s="347" t="s">
        <v>90</v>
      </c>
      <c r="C141" s="115">
        <v>9.2370999999999998E-3</v>
      </c>
      <c r="D141" s="180">
        <v>1.0237099999999999E-2</v>
      </c>
      <c r="E141" s="180">
        <v>7.5370999999999997E-3</v>
      </c>
      <c r="F141" s="328"/>
      <c r="G141" s="329"/>
      <c r="H141" s="330"/>
    </row>
    <row r="142" spans="1:8" s="297" customFormat="1" ht="15.75">
      <c r="A142" s="166"/>
      <c r="B142" s="347" t="s">
        <v>54</v>
      </c>
      <c r="C142" s="126">
        <v>231000</v>
      </c>
      <c r="D142" s="181">
        <v>395000</v>
      </c>
      <c r="E142" s="181">
        <v>203000</v>
      </c>
      <c r="F142" s="328"/>
      <c r="G142" s="329"/>
      <c r="H142" s="330"/>
    </row>
    <row r="143" spans="1:8" s="264" customFormat="1" ht="15.75">
      <c r="A143" s="98"/>
      <c r="B143" s="348" t="s">
        <v>91</v>
      </c>
      <c r="C143" s="349" t="s">
        <v>169</v>
      </c>
      <c r="D143" s="350" t="s">
        <v>169</v>
      </c>
      <c r="E143" s="350" t="s">
        <v>169</v>
      </c>
      <c r="F143" s="283"/>
      <c r="G143" s="96"/>
      <c r="H143" s="320"/>
    </row>
    <row r="144" spans="1:8" s="264" customFormat="1" ht="15.75">
      <c r="A144" s="351"/>
      <c r="B144" s="352" t="s">
        <v>92</v>
      </c>
      <c r="C144" s="353" t="s">
        <v>169</v>
      </c>
      <c r="D144" s="354" t="s">
        <v>169</v>
      </c>
      <c r="E144" s="354" t="s">
        <v>169</v>
      </c>
      <c r="F144" s="283"/>
      <c r="G144" s="96"/>
      <c r="H144" s="320"/>
    </row>
    <row r="145" spans="1:10" s="264" customFormat="1" ht="15.75">
      <c r="A145" s="98" t="s">
        <v>180</v>
      </c>
      <c r="B145" s="355" t="s">
        <v>93</v>
      </c>
      <c r="C145" s="356">
        <v>44645</v>
      </c>
      <c r="D145" s="357">
        <v>44645</v>
      </c>
      <c r="E145" s="357">
        <v>44645</v>
      </c>
      <c r="F145" s="283"/>
      <c r="G145" s="96"/>
      <c r="H145" s="320"/>
    </row>
    <row r="146" spans="1:10" s="264" customFormat="1" ht="15.75">
      <c r="A146" s="98"/>
      <c r="B146" s="564" t="s">
        <v>764</v>
      </c>
      <c r="C146" s="565">
        <v>315000000</v>
      </c>
      <c r="D146" s="566">
        <v>500000000</v>
      </c>
      <c r="E146" s="566">
        <v>350000000</v>
      </c>
      <c r="F146" s="283"/>
      <c r="G146" s="563"/>
      <c r="H146" s="320"/>
    </row>
    <row r="147" spans="1:10" s="264" customFormat="1" ht="15.75">
      <c r="A147" s="98"/>
      <c r="B147" s="358" t="s">
        <v>94</v>
      </c>
      <c r="C147" s="359" t="s">
        <v>554</v>
      </c>
      <c r="D147" s="360" t="s">
        <v>554</v>
      </c>
      <c r="E147" s="360" t="s">
        <v>554</v>
      </c>
      <c r="F147" s="283"/>
      <c r="G147" s="96"/>
      <c r="H147" s="320"/>
    </row>
    <row r="148" spans="1:10" s="264" customFormat="1" ht="9.75" customHeight="1" thickBot="1">
      <c r="A148" s="361"/>
      <c r="B148" s="361"/>
      <c r="C148" s="362"/>
      <c r="D148" s="363"/>
      <c r="E148" s="363"/>
      <c r="F148" s="283"/>
      <c r="G148" s="96"/>
      <c r="H148" s="281"/>
    </row>
    <row r="149" spans="1:10" s="264" customFormat="1" ht="12.6" customHeight="1" thickTop="1">
      <c r="A149" s="98"/>
      <c r="B149" s="98"/>
      <c r="C149" s="98"/>
      <c r="D149" s="247"/>
      <c r="E149" s="247"/>
      <c r="F149" s="247"/>
      <c r="G149" s="277"/>
      <c r="H149" s="283"/>
      <c r="I149" s="95"/>
      <c r="J149" s="281"/>
    </row>
    <row r="150" spans="1:10" s="264" customFormat="1" ht="2.1" customHeight="1" thickBot="1">
      <c r="A150" s="311"/>
      <c r="B150" s="311"/>
      <c r="C150" s="311"/>
      <c r="D150" s="311"/>
      <c r="E150" s="312"/>
      <c r="F150" s="311"/>
      <c r="G150" s="311"/>
      <c r="H150" s="247"/>
      <c r="I150" s="247"/>
      <c r="J150" s="281"/>
    </row>
    <row r="151" spans="1:10" s="264" customFormat="1" ht="33" customHeight="1" thickTop="1">
      <c r="A151" s="718" t="s">
        <v>601</v>
      </c>
      <c r="B151" s="719"/>
      <c r="C151" s="318" t="s">
        <v>482</v>
      </c>
      <c r="D151" s="318" t="s">
        <v>483</v>
      </c>
      <c r="E151" s="364" t="s">
        <v>548</v>
      </c>
      <c r="F151" s="247"/>
      <c r="G151" s="247"/>
      <c r="H151" s="281"/>
    </row>
    <row r="152" spans="1:10" s="264" customFormat="1" ht="15.75">
      <c r="A152" s="98"/>
      <c r="B152" s="103" t="s">
        <v>154</v>
      </c>
      <c r="C152" s="365">
        <v>44043</v>
      </c>
      <c r="D152" s="365">
        <v>44043</v>
      </c>
      <c r="E152" s="322">
        <v>44043</v>
      </c>
      <c r="F152" s="247"/>
      <c r="G152" s="247"/>
      <c r="H152" s="281"/>
    </row>
    <row r="153" spans="1:10" s="264" customFormat="1" ht="15.75">
      <c r="A153" s="98"/>
      <c r="B153" s="103" t="s">
        <v>176</v>
      </c>
      <c r="C153" s="323" t="s">
        <v>178</v>
      </c>
      <c r="D153" s="323" t="s">
        <v>178</v>
      </c>
      <c r="E153" s="324" t="s">
        <v>178</v>
      </c>
      <c r="F153" s="247"/>
      <c r="G153" s="247"/>
      <c r="H153" s="281"/>
    </row>
    <row r="154" spans="1:10" s="264" customFormat="1" ht="15.75">
      <c r="A154" s="98"/>
      <c r="B154" s="103" t="s">
        <v>177</v>
      </c>
      <c r="C154" s="323" t="s">
        <v>178</v>
      </c>
      <c r="D154" s="323" t="s">
        <v>178</v>
      </c>
      <c r="E154" s="324" t="s">
        <v>178</v>
      </c>
      <c r="F154" s="247"/>
      <c r="G154" s="247"/>
      <c r="H154" s="281"/>
    </row>
    <row r="155" spans="1:10" s="264" customFormat="1" ht="15.75">
      <c r="A155" s="98"/>
      <c r="B155" s="103" t="s">
        <v>72</v>
      </c>
      <c r="C155" s="323" t="s">
        <v>73</v>
      </c>
      <c r="D155" s="323" t="s">
        <v>73</v>
      </c>
      <c r="E155" s="324" t="s">
        <v>73</v>
      </c>
      <c r="F155" s="247"/>
      <c r="G155" s="247"/>
      <c r="H155" s="281"/>
    </row>
    <row r="156" spans="1:10" s="297" customFormat="1" ht="15.75">
      <c r="A156" s="166"/>
      <c r="B156" s="325" t="s">
        <v>74</v>
      </c>
      <c r="C156" s="326">
        <v>12750000</v>
      </c>
      <c r="D156" s="326">
        <v>115910000</v>
      </c>
      <c r="E156" s="327">
        <v>140419505.56999999</v>
      </c>
      <c r="F156" s="366"/>
      <c r="G156" s="366"/>
      <c r="H156" s="367"/>
    </row>
    <row r="157" spans="1:10" s="297" customFormat="1" ht="15.75">
      <c r="A157" s="218" t="s">
        <v>75</v>
      </c>
      <c r="B157" s="325" t="s">
        <v>76</v>
      </c>
      <c r="C157" s="326">
        <v>18000000</v>
      </c>
      <c r="D157" s="326">
        <v>163637000</v>
      </c>
      <c r="E157" s="327">
        <v>872896052.84274423</v>
      </c>
      <c r="F157" s="366"/>
      <c r="G157" s="366"/>
      <c r="H157" s="367"/>
    </row>
    <row r="158" spans="1:10" s="264" customFormat="1" ht="15.75">
      <c r="A158" s="219"/>
      <c r="B158" s="103" t="s">
        <v>201</v>
      </c>
      <c r="C158" s="331">
        <v>0</v>
      </c>
      <c r="D158" s="331">
        <v>0</v>
      </c>
      <c r="E158" s="332">
        <v>0</v>
      </c>
      <c r="F158" s="247"/>
      <c r="G158" s="247"/>
      <c r="H158" s="281"/>
    </row>
    <row r="159" spans="1:10" s="264" customFormat="1" ht="15.75">
      <c r="A159" s="98"/>
      <c r="B159" s="103" t="s">
        <v>77</v>
      </c>
      <c r="C159" s="331">
        <v>18000000</v>
      </c>
      <c r="D159" s="331">
        <v>163637000</v>
      </c>
      <c r="E159" s="332">
        <v>827028950.76274419</v>
      </c>
      <c r="F159" s="247"/>
      <c r="G159" s="247"/>
      <c r="H159" s="281"/>
    </row>
    <row r="160" spans="1:10" s="264" customFormat="1" ht="15.75">
      <c r="A160" s="98"/>
      <c r="B160" s="103" t="s">
        <v>78</v>
      </c>
      <c r="C160" s="333">
        <v>1.411764705882353</v>
      </c>
      <c r="D160" s="333">
        <v>1.4117591234578553</v>
      </c>
      <c r="E160" s="334">
        <v>6.216344725751795</v>
      </c>
      <c r="F160" s="247"/>
      <c r="G160" s="247"/>
      <c r="H160" s="281"/>
    </row>
    <row r="161" spans="1:8" s="264" customFormat="1" ht="15.75">
      <c r="A161" s="98"/>
      <c r="B161" s="103" t="s">
        <v>79</v>
      </c>
      <c r="C161" s="333">
        <v>1.411764705882353</v>
      </c>
      <c r="D161" s="333">
        <v>1.4117591234578553</v>
      </c>
      <c r="E161" s="334">
        <v>5.8897013445932203</v>
      </c>
      <c r="F161" s="247"/>
      <c r="G161" s="247"/>
      <c r="H161" s="281"/>
    </row>
    <row r="162" spans="1:8" s="264" customFormat="1" ht="15.75">
      <c r="A162" s="98"/>
      <c r="B162" s="103" t="s">
        <v>331</v>
      </c>
      <c r="C162" s="323" t="s">
        <v>169</v>
      </c>
      <c r="D162" s="323" t="s">
        <v>169</v>
      </c>
      <c r="E162" s="324" t="s">
        <v>169</v>
      </c>
      <c r="F162" s="247"/>
      <c r="G162" s="247"/>
      <c r="H162" s="281"/>
    </row>
    <row r="163" spans="1:8" s="264" customFormat="1" ht="15.75">
      <c r="A163" s="98"/>
      <c r="B163" s="103" t="s">
        <v>80</v>
      </c>
      <c r="C163" s="323">
        <v>73256</v>
      </c>
      <c r="D163" s="323">
        <v>73256</v>
      </c>
      <c r="E163" s="324">
        <v>73256</v>
      </c>
      <c r="F163" s="247"/>
      <c r="G163" s="247"/>
      <c r="H163" s="281"/>
    </row>
    <row r="164" spans="1:8" s="264" customFormat="1" ht="15.75">
      <c r="A164" s="98"/>
      <c r="B164" s="103" t="s">
        <v>549</v>
      </c>
      <c r="C164" s="335" t="s">
        <v>169</v>
      </c>
      <c r="D164" s="335" t="s">
        <v>169</v>
      </c>
      <c r="E164" s="336" t="s">
        <v>169</v>
      </c>
      <c r="F164" s="247"/>
      <c r="G164" s="247"/>
      <c r="H164" s="281"/>
    </row>
    <row r="165" spans="1:8" s="264" customFormat="1" ht="15.75">
      <c r="A165" s="98"/>
      <c r="B165" s="103" t="s">
        <v>550</v>
      </c>
      <c r="C165" s="337" t="s">
        <v>169</v>
      </c>
      <c r="D165" s="337" t="s">
        <v>169</v>
      </c>
      <c r="E165" s="338" t="s">
        <v>169</v>
      </c>
      <c r="F165" s="247"/>
      <c r="G165" s="247"/>
      <c r="H165" s="281"/>
    </row>
    <row r="166" spans="1:8" s="264" customFormat="1" ht="15.75">
      <c r="A166" s="98"/>
      <c r="B166" s="103" t="s">
        <v>81</v>
      </c>
      <c r="C166" s="335" t="s">
        <v>82</v>
      </c>
      <c r="D166" s="335" t="s">
        <v>82</v>
      </c>
      <c r="E166" s="336" t="s">
        <v>82</v>
      </c>
      <c r="F166" s="247"/>
      <c r="G166" s="247"/>
      <c r="H166" s="281"/>
    </row>
    <row r="167" spans="1:8" s="264" customFormat="1" ht="15.75">
      <c r="A167" s="339"/>
      <c r="B167" s="340" t="s">
        <v>83</v>
      </c>
      <c r="C167" s="341" t="s">
        <v>218</v>
      </c>
      <c r="D167" s="341" t="s">
        <v>218</v>
      </c>
      <c r="E167" s="342" t="s">
        <v>218</v>
      </c>
      <c r="F167" s="247"/>
      <c r="G167" s="247"/>
      <c r="H167" s="281"/>
    </row>
    <row r="168" spans="1:8" s="264" customFormat="1" ht="15.75">
      <c r="A168" s="98"/>
      <c r="B168" s="103" t="s">
        <v>84</v>
      </c>
      <c r="C168" s="343">
        <v>44617</v>
      </c>
      <c r="D168" s="343">
        <v>44617</v>
      </c>
      <c r="E168" s="344">
        <v>44617</v>
      </c>
      <c r="F168" s="247"/>
      <c r="G168" s="247"/>
      <c r="H168" s="281"/>
    </row>
    <row r="169" spans="1:8" s="264" customFormat="1" ht="15.75">
      <c r="A169" s="98"/>
      <c r="B169" s="103" t="s">
        <v>85</v>
      </c>
      <c r="C169" s="345">
        <v>44645</v>
      </c>
      <c r="D169" s="345">
        <v>44645</v>
      </c>
      <c r="E169" s="346">
        <v>44645</v>
      </c>
      <c r="F169" s="247"/>
      <c r="G169" s="247"/>
      <c r="H169" s="281"/>
    </row>
    <row r="170" spans="1:8" s="264" customFormat="1" ht="15.75">
      <c r="A170" s="219"/>
      <c r="B170" s="103" t="s">
        <v>86</v>
      </c>
      <c r="C170" s="44">
        <v>28</v>
      </c>
      <c r="D170" s="44">
        <v>28</v>
      </c>
      <c r="E170" s="44">
        <v>28</v>
      </c>
      <c r="F170" s="247"/>
      <c r="G170" s="247"/>
      <c r="H170" s="281"/>
    </row>
    <row r="171" spans="1:8" s="264" customFormat="1" ht="15.75">
      <c r="A171" s="98"/>
      <c r="B171" s="103" t="s">
        <v>87</v>
      </c>
      <c r="C171" s="5" t="s">
        <v>436</v>
      </c>
      <c r="D171" s="5" t="s">
        <v>436</v>
      </c>
      <c r="E171" s="179" t="s">
        <v>436</v>
      </c>
      <c r="F171" s="247"/>
      <c r="G171" s="247"/>
      <c r="H171" s="281"/>
    </row>
    <row r="172" spans="1:8" s="297" customFormat="1" ht="15.75">
      <c r="A172" s="218" t="s">
        <v>166</v>
      </c>
      <c r="B172" s="325" t="s">
        <v>88</v>
      </c>
      <c r="C172" s="115">
        <v>0</v>
      </c>
      <c r="D172" s="115">
        <v>0</v>
      </c>
      <c r="E172" s="180">
        <v>0</v>
      </c>
      <c r="F172" s="366"/>
      <c r="G172" s="366"/>
      <c r="H172" s="367"/>
    </row>
    <row r="173" spans="1:8" s="297" customFormat="1" ht="15.75">
      <c r="A173" s="166"/>
      <c r="B173" s="347" t="s">
        <v>89</v>
      </c>
      <c r="C173" s="115">
        <v>4.5370999999999996E-3</v>
      </c>
      <c r="D173" s="115">
        <v>4.5370999999999996E-3</v>
      </c>
      <c r="E173" s="180">
        <v>4.5370999999999996E-3</v>
      </c>
      <c r="F173" s="366"/>
      <c r="G173" s="366"/>
      <c r="H173" s="367"/>
    </row>
    <row r="174" spans="1:8" s="297" customFormat="1" ht="15.75">
      <c r="A174" s="166"/>
      <c r="B174" s="347" t="s">
        <v>90</v>
      </c>
      <c r="C174" s="115">
        <v>4.5370999999999996E-3</v>
      </c>
      <c r="D174" s="115">
        <v>4.5370999999999996E-3</v>
      </c>
      <c r="E174" s="180">
        <v>4.5370999999999996E-3</v>
      </c>
      <c r="F174" s="366"/>
      <c r="G174" s="366"/>
      <c r="H174" s="367"/>
    </row>
    <row r="175" spans="1:8" s="297" customFormat="1" ht="15.75">
      <c r="A175" s="166"/>
      <c r="B175" s="347" t="s">
        <v>54</v>
      </c>
      <c r="C175" s="126">
        <v>6300</v>
      </c>
      <c r="D175" s="126">
        <v>57272.95</v>
      </c>
      <c r="E175" s="181">
        <v>305513.61849399999</v>
      </c>
      <c r="F175" s="366"/>
      <c r="G175" s="366"/>
      <c r="H175" s="367"/>
    </row>
    <row r="176" spans="1:8" s="264" customFormat="1" ht="15.75">
      <c r="A176" s="98"/>
      <c r="B176" s="348" t="s">
        <v>91</v>
      </c>
      <c r="C176" s="349" t="s">
        <v>169</v>
      </c>
      <c r="D176" s="349" t="s">
        <v>169</v>
      </c>
      <c r="E176" s="350" t="s">
        <v>169</v>
      </c>
      <c r="F176" s="247"/>
      <c r="G176" s="247"/>
      <c r="H176" s="281"/>
    </row>
    <row r="177" spans="1:10" s="264" customFormat="1" ht="15.75">
      <c r="A177" s="351"/>
      <c r="B177" s="352" t="s">
        <v>92</v>
      </c>
      <c r="C177" s="353" t="s">
        <v>169</v>
      </c>
      <c r="D177" s="353" t="s">
        <v>169</v>
      </c>
      <c r="E177" s="354" t="s">
        <v>169</v>
      </c>
      <c r="F177" s="247"/>
      <c r="G177" s="247"/>
      <c r="H177" s="281"/>
    </row>
    <row r="178" spans="1:10" s="264" customFormat="1" ht="15.75">
      <c r="A178" s="98" t="s">
        <v>180</v>
      </c>
      <c r="B178" s="355" t="s">
        <v>93</v>
      </c>
      <c r="C178" s="356">
        <v>44645</v>
      </c>
      <c r="D178" s="356">
        <v>44645</v>
      </c>
      <c r="E178" s="357">
        <v>44645</v>
      </c>
      <c r="F178" s="247"/>
      <c r="G178" s="247"/>
      <c r="H178" s="281"/>
    </row>
    <row r="179" spans="1:10" s="264" customFormat="1" ht="15.75">
      <c r="A179" s="98"/>
      <c r="B179" s="564" t="s">
        <v>764</v>
      </c>
      <c r="C179" s="565">
        <v>17475000</v>
      </c>
      <c r="D179" s="565">
        <v>158864000</v>
      </c>
      <c r="E179" s="566">
        <v>892681243.63274431</v>
      </c>
      <c r="F179" s="247"/>
      <c r="G179" s="247"/>
      <c r="H179" s="281"/>
    </row>
    <row r="180" spans="1:10" s="264" customFormat="1" ht="15.75">
      <c r="A180" s="98"/>
      <c r="B180" s="358" t="s">
        <v>94</v>
      </c>
      <c r="C180" s="359" t="s">
        <v>555</v>
      </c>
      <c r="D180" s="359" t="s">
        <v>555</v>
      </c>
      <c r="E180" s="360" t="s">
        <v>555</v>
      </c>
      <c r="F180" s="247"/>
      <c r="G180" s="247"/>
      <c r="H180" s="281"/>
    </row>
    <row r="181" spans="1:10" s="264" customFormat="1" ht="17.25" customHeight="1" thickBot="1">
      <c r="A181" s="361"/>
      <c r="B181" s="361"/>
      <c r="C181" s="362"/>
      <c r="D181" s="362"/>
      <c r="E181" s="363"/>
      <c r="F181" s="247"/>
      <c r="G181" s="247"/>
      <c r="H181" s="281"/>
    </row>
    <row r="182" spans="1:10" s="264" customFormat="1" ht="12.75" customHeight="1" thickTop="1">
      <c r="A182" s="98"/>
      <c r="B182" s="98"/>
      <c r="C182" s="98"/>
      <c r="D182" s="247"/>
      <c r="E182" s="247"/>
      <c r="F182" s="247"/>
      <c r="G182" s="277"/>
      <c r="H182" s="281"/>
    </row>
    <row r="183" spans="1:10" s="264" customFormat="1" ht="44.25" customHeight="1">
      <c r="A183" s="640" t="s">
        <v>435</v>
      </c>
      <c r="B183" s="640"/>
      <c r="C183" s="640"/>
      <c r="D183" s="640"/>
      <c r="E183" s="640"/>
      <c r="F183" s="640"/>
      <c r="G183" s="640"/>
      <c r="H183" s="640"/>
      <c r="I183" s="640"/>
      <c r="J183" s="640"/>
    </row>
    <row r="184" spans="1:10" s="264" customFormat="1" ht="33" customHeight="1">
      <c r="A184" s="259"/>
      <c r="B184" s="259"/>
      <c r="C184" s="259"/>
      <c r="D184" s="741" t="s">
        <v>229</v>
      </c>
      <c r="E184" s="259"/>
      <c r="F184" s="259"/>
      <c r="G184" s="259"/>
      <c r="H184" s="260" t="s">
        <v>4</v>
      </c>
      <c r="I184" s="731">
        <v>44620</v>
      </c>
      <c r="J184" s="731"/>
    </row>
    <row r="185" spans="1:10" s="264" customFormat="1" ht="12.75" customHeight="1">
      <c r="A185" s="98"/>
      <c r="B185" s="98"/>
      <c r="C185" s="98"/>
      <c r="D185" s="247"/>
      <c r="E185" s="247"/>
      <c r="F185" s="247"/>
      <c r="G185" s="600"/>
      <c r="H185" s="281"/>
    </row>
    <row r="186" spans="1:10" s="297" customFormat="1">
      <c r="A186" s="368" t="s">
        <v>479</v>
      </c>
      <c r="B186" s="369" t="s">
        <v>484</v>
      </c>
      <c r="C186" s="366"/>
      <c r="D186" s="366"/>
      <c r="E186" s="166"/>
      <c r="F186" s="166"/>
      <c r="G186" s="329"/>
      <c r="H186" s="367"/>
    </row>
    <row r="187" spans="1:10" s="297" customFormat="1">
      <c r="A187" s="166" t="s">
        <v>480</v>
      </c>
      <c r="B187" s="370">
        <v>0</v>
      </c>
      <c r="C187" s="366"/>
      <c r="D187" s="366"/>
      <c r="E187" s="166"/>
      <c r="F187" s="166"/>
      <c r="G187" s="329"/>
      <c r="H187" s="367"/>
    </row>
    <row r="188" spans="1:10" s="297" customFormat="1">
      <c r="A188" s="166" t="s">
        <v>481</v>
      </c>
      <c r="B188" s="370">
        <v>0</v>
      </c>
      <c r="C188" s="371"/>
      <c r="D188" s="366"/>
      <c r="E188" s="166"/>
      <c r="F188" s="166"/>
      <c r="G188" s="329"/>
      <c r="H188" s="367"/>
    </row>
    <row r="189" spans="1:10" s="297" customFormat="1" ht="8.25" customHeight="1" thickBot="1">
      <c r="A189" s="372"/>
      <c r="B189" s="373"/>
      <c r="C189" s="366"/>
      <c r="D189" s="374"/>
      <c r="E189" s="166"/>
      <c r="F189" s="166"/>
      <c r="G189" s="329"/>
      <c r="H189" s="367"/>
    </row>
    <row r="190" spans="1:10" s="297" customFormat="1" ht="23.25" customHeight="1" thickTop="1" thickBot="1">
      <c r="A190" s="375" t="s">
        <v>278</v>
      </c>
      <c r="B190" s="376"/>
      <c r="C190" s="377"/>
      <c r="D190" s="378"/>
      <c r="E190" s="379"/>
      <c r="F190" s="380"/>
      <c r="G190" s="92"/>
      <c r="H190" s="166"/>
      <c r="I190" s="329"/>
      <c r="J190" s="367"/>
    </row>
    <row r="191" spans="1:10" s="297" customFormat="1" ht="29.25" customHeight="1" thickTop="1">
      <c r="A191" s="381" t="s">
        <v>212</v>
      </c>
      <c r="B191" s="382" t="s">
        <v>373</v>
      </c>
      <c r="C191" s="383" t="s">
        <v>310</v>
      </c>
      <c r="D191" s="384" t="s">
        <v>174</v>
      </c>
      <c r="E191" s="384" t="s">
        <v>478</v>
      </c>
      <c r="F191" s="384" t="s">
        <v>377</v>
      </c>
      <c r="G191" s="698" t="s">
        <v>341</v>
      </c>
      <c r="H191" s="699"/>
      <c r="I191" s="329"/>
      <c r="J191" s="367"/>
    </row>
    <row r="192" spans="1:10" s="297" customFormat="1" ht="23.25" customHeight="1">
      <c r="A192" s="385" t="s">
        <v>747</v>
      </c>
      <c r="B192" s="386">
        <v>326666666.67000002</v>
      </c>
      <c r="C192" s="127">
        <v>0.14640852802784432</v>
      </c>
      <c r="D192" s="127">
        <v>0.12208949663366811</v>
      </c>
      <c r="E192" s="127">
        <v>0.12</v>
      </c>
      <c r="F192" s="127">
        <v>1.4999999999999999E-2</v>
      </c>
      <c r="G192" s="634">
        <v>0</v>
      </c>
      <c r="H192" s="635"/>
      <c r="I192" s="329"/>
      <c r="J192" s="367"/>
    </row>
    <row r="193" spans="1:10" s="297" customFormat="1" ht="23.25" customHeight="1">
      <c r="A193" s="385" t="s">
        <v>748</v>
      </c>
      <c r="B193" s="386">
        <v>500000000</v>
      </c>
      <c r="C193" s="127">
        <v>0.22409468575461788</v>
      </c>
      <c r="D193" s="127">
        <v>0.12208949663366811</v>
      </c>
      <c r="E193" s="127">
        <v>0.12</v>
      </c>
      <c r="F193" s="127">
        <v>1.4999999999999999E-2</v>
      </c>
      <c r="G193" s="636">
        <v>0</v>
      </c>
      <c r="H193" s="637"/>
      <c r="I193" s="329"/>
      <c r="J193" s="367"/>
    </row>
    <row r="194" spans="1:10" s="297" customFormat="1" ht="23.25" customHeight="1">
      <c r="A194" s="385" t="s">
        <v>749</v>
      </c>
      <c r="B194" s="386">
        <v>350000000</v>
      </c>
      <c r="C194" s="127">
        <v>0.1568662800282325</v>
      </c>
      <c r="D194" s="127">
        <v>0.12208949663366811</v>
      </c>
      <c r="E194" s="127">
        <v>0.11</v>
      </c>
      <c r="F194" s="127">
        <v>1.4999999999999999E-2</v>
      </c>
      <c r="G194" s="636">
        <v>0</v>
      </c>
      <c r="H194" s="637"/>
      <c r="I194" s="329"/>
      <c r="J194" s="367"/>
    </row>
    <row r="195" spans="1:10" s="297" customFormat="1" ht="23.25" customHeight="1">
      <c r="A195" s="385" t="s">
        <v>440</v>
      </c>
      <c r="B195" s="386">
        <v>18000000</v>
      </c>
      <c r="C195" s="127">
        <v>8.0674086871662439E-3</v>
      </c>
      <c r="D195" s="127">
        <v>0</v>
      </c>
      <c r="E195" s="127"/>
      <c r="F195" s="127"/>
      <c r="G195" s="636">
        <v>0</v>
      </c>
      <c r="H195" s="637"/>
      <c r="I195" s="329"/>
      <c r="J195" s="367"/>
    </row>
    <row r="196" spans="1:10" s="297" customFormat="1" ht="23.25" customHeight="1">
      <c r="A196" s="385" t="s">
        <v>441</v>
      </c>
      <c r="B196" s="387">
        <v>163637000</v>
      </c>
      <c r="C196" s="127">
        <v>7.3340364185656814E-2</v>
      </c>
      <c r="D196" s="127">
        <v>0</v>
      </c>
      <c r="E196" s="127"/>
      <c r="F196" s="127">
        <v>0</v>
      </c>
      <c r="G196" s="636">
        <v>0</v>
      </c>
      <c r="H196" s="637"/>
      <c r="I196" s="329"/>
      <c r="J196" s="367"/>
    </row>
    <row r="197" spans="1:10" s="264" customFormat="1" ht="23.25" customHeight="1">
      <c r="A197" s="388" t="s">
        <v>548</v>
      </c>
      <c r="B197" s="387">
        <v>872896052.84274423</v>
      </c>
      <c r="C197" s="210">
        <v>0.39122273331648216</v>
      </c>
      <c r="D197" s="37"/>
      <c r="E197" s="37"/>
      <c r="F197" s="37"/>
      <c r="G197" s="638">
        <v>0</v>
      </c>
      <c r="H197" s="639"/>
      <c r="I197" s="96"/>
      <c r="J197" s="281"/>
    </row>
    <row r="198" spans="1:10" s="264" customFormat="1" ht="23.25" customHeight="1" thickBot="1">
      <c r="A198" s="389" t="s">
        <v>318</v>
      </c>
      <c r="B198" s="390">
        <v>2231199719.5127444</v>
      </c>
      <c r="C198" s="391"/>
      <c r="D198" s="390"/>
      <c r="E198" s="390"/>
      <c r="F198" s="390"/>
      <c r="G198" s="632"/>
      <c r="H198" s="633"/>
      <c r="I198" s="96"/>
      <c r="J198" s="281"/>
    </row>
    <row r="199" spans="1:10" s="264" customFormat="1" ht="14.25" customHeight="1" thickTop="1">
      <c r="A199" s="271"/>
      <c r="B199" s="282"/>
      <c r="C199" s="282"/>
      <c r="D199" s="277"/>
      <c r="E199" s="277"/>
      <c r="F199" s="277"/>
      <c r="G199" s="277"/>
      <c r="H199" s="283"/>
      <c r="I199" s="96"/>
      <c r="J199" s="281"/>
    </row>
    <row r="200" spans="1:10" s="226" customFormat="1" ht="45">
      <c r="A200" s="640" t="s">
        <v>435</v>
      </c>
      <c r="B200" s="640"/>
      <c r="C200" s="640"/>
      <c r="D200" s="640"/>
      <c r="E200" s="640"/>
      <c r="F200" s="640"/>
      <c r="G200" s="640"/>
      <c r="H200" s="640"/>
      <c r="I200" s="640"/>
      <c r="J200" s="640"/>
    </row>
    <row r="201" spans="1:10" s="227" customFormat="1" ht="30">
      <c r="A201" s="259"/>
      <c r="B201" s="259"/>
      <c r="C201" s="259"/>
      <c r="D201" s="741" t="s">
        <v>229</v>
      </c>
      <c r="E201" s="259"/>
      <c r="F201" s="259"/>
      <c r="G201" s="259"/>
      <c r="H201" s="260" t="s">
        <v>4</v>
      </c>
      <c r="I201" s="731">
        <v>44620</v>
      </c>
      <c r="J201" s="731"/>
    </row>
    <row r="202" spans="1:10" s="297" customFormat="1" ht="23.25" customHeight="1">
      <c r="A202" s="392"/>
      <c r="B202" s="393"/>
      <c r="C202" s="393"/>
      <c r="D202" s="394"/>
      <c r="E202" s="394"/>
      <c r="F202" s="394"/>
      <c r="G202" s="394"/>
      <c r="H202" s="328"/>
      <c r="I202" s="329"/>
      <c r="J202" s="367"/>
    </row>
    <row r="203" spans="1:10" s="297" customFormat="1" ht="23.25" customHeight="1" thickBot="1">
      <c r="A203" s="395" t="s">
        <v>205</v>
      </c>
      <c r="B203" s="395"/>
      <c r="C203" s="93"/>
      <c r="D203" s="93"/>
      <c r="E203" s="394"/>
      <c r="F203" s="396" t="s">
        <v>206</v>
      </c>
      <c r="G203" s="397"/>
      <c r="H203" s="397"/>
      <c r="I203" s="93"/>
      <c r="J203" s="367"/>
    </row>
    <row r="204" spans="1:10" s="297" customFormat="1" ht="23.25" customHeight="1" thickTop="1">
      <c r="A204" s="398" t="s">
        <v>153</v>
      </c>
      <c r="B204" s="399"/>
      <c r="C204" s="400" t="s">
        <v>207</v>
      </c>
      <c r="D204" s="401" t="s">
        <v>208</v>
      </c>
      <c r="E204" s="394"/>
      <c r="F204" s="402" t="s">
        <v>153</v>
      </c>
      <c r="G204" s="403"/>
      <c r="H204" s="404" t="s">
        <v>209</v>
      </c>
      <c r="I204" s="402" t="s">
        <v>210</v>
      </c>
      <c r="J204" s="367"/>
    </row>
    <row r="205" spans="1:10" s="297" customFormat="1">
      <c r="A205" s="368" t="s">
        <v>152</v>
      </c>
      <c r="B205" s="405"/>
      <c r="C205" s="406">
        <v>14236</v>
      </c>
      <c r="D205" s="407">
        <v>14249</v>
      </c>
      <c r="E205" s="394"/>
      <c r="F205" s="368" t="s">
        <v>211</v>
      </c>
      <c r="G205" s="405"/>
      <c r="H205" s="408">
        <v>14236</v>
      </c>
      <c r="I205" s="409">
        <v>2213181995.3200002</v>
      </c>
      <c r="J205" s="367"/>
    </row>
    <row r="206" spans="1:10" s="297" customFormat="1">
      <c r="A206" s="166" t="s">
        <v>69</v>
      </c>
      <c r="B206" s="410"/>
      <c r="C206" s="406">
        <v>15553</v>
      </c>
      <c r="D206" s="411">
        <v>15595</v>
      </c>
      <c r="E206" s="394"/>
      <c r="F206" s="166" t="s">
        <v>199</v>
      </c>
      <c r="G206" s="410"/>
      <c r="H206" s="408">
        <v>0</v>
      </c>
      <c r="I206" s="412">
        <v>2118235</v>
      </c>
      <c r="J206" s="367"/>
    </row>
    <row r="207" spans="1:10" s="297" customFormat="1">
      <c r="A207" s="166" t="s">
        <v>519</v>
      </c>
      <c r="B207" s="410"/>
      <c r="C207" s="413">
        <v>2213181995.3200002</v>
      </c>
      <c r="D207" s="414">
        <v>2216528052.469996</v>
      </c>
      <c r="E207" s="209"/>
      <c r="F207" s="166" t="s">
        <v>427</v>
      </c>
      <c r="G207" s="410"/>
      <c r="H207" s="408">
        <v>-5</v>
      </c>
      <c r="I207" s="412">
        <v>-1170497.8699999999</v>
      </c>
      <c r="J207" s="367"/>
    </row>
    <row r="208" spans="1:10" s="297" customFormat="1">
      <c r="A208" s="117" t="s">
        <v>56</v>
      </c>
      <c r="B208" s="116"/>
      <c r="C208" s="413">
        <v>71687611.780000001</v>
      </c>
      <c r="D208" s="414">
        <v>46762679.890000001</v>
      </c>
      <c r="E208" s="394"/>
      <c r="F208" s="117" t="s">
        <v>558</v>
      </c>
      <c r="G208" s="116"/>
      <c r="H208" s="408">
        <v>-4</v>
      </c>
      <c r="I208" s="412">
        <v>-877086.21</v>
      </c>
      <c r="J208" s="367"/>
    </row>
    <row r="209" spans="1:10" s="297" customFormat="1">
      <c r="A209" s="166" t="s">
        <v>306</v>
      </c>
      <c r="B209" s="166"/>
      <c r="C209" s="415">
        <v>56424246.68</v>
      </c>
      <c r="D209" s="414">
        <v>31392478.460000001</v>
      </c>
      <c r="E209" s="394"/>
      <c r="F209" s="166" t="s">
        <v>375</v>
      </c>
      <c r="G209" s="166"/>
      <c r="H209" s="416">
        <v>0</v>
      </c>
      <c r="I209" s="412">
        <v>0</v>
      </c>
      <c r="J209" s="367"/>
    </row>
    <row r="210" spans="1:10" s="297" customFormat="1">
      <c r="A210" s="117" t="s">
        <v>520</v>
      </c>
      <c r="B210" s="116"/>
      <c r="C210" s="413">
        <v>18000000</v>
      </c>
      <c r="D210" s="414">
        <v>18000000</v>
      </c>
      <c r="E210" s="394"/>
      <c r="F210" s="117" t="s">
        <v>294</v>
      </c>
      <c r="G210" s="116"/>
      <c r="H210" s="408">
        <v>-131</v>
      </c>
      <c r="I210" s="412">
        <v>-28281760.610000003</v>
      </c>
      <c r="J210" s="367"/>
    </row>
    <row r="211" spans="1:10" s="297" customFormat="1">
      <c r="A211" s="117" t="s">
        <v>521</v>
      </c>
      <c r="B211" s="116"/>
      <c r="C211" s="413">
        <v>17824999.999949999</v>
      </c>
      <c r="D211" s="414">
        <v>17650000.000050001</v>
      </c>
      <c r="E211" s="394"/>
      <c r="F211" s="117" t="s">
        <v>376</v>
      </c>
      <c r="G211" s="116"/>
      <c r="H211" s="408">
        <v>149</v>
      </c>
      <c r="I211" s="412">
        <v>30679547.599999998</v>
      </c>
      <c r="J211" s="367"/>
    </row>
    <row r="212" spans="1:10" s="297" customFormat="1">
      <c r="A212" s="93" t="s">
        <v>522</v>
      </c>
      <c r="B212" s="116"/>
      <c r="C212" s="417">
        <v>0</v>
      </c>
      <c r="D212" s="413">
        <v>0</v>
      </c>
      <c r="E212" s="394"/>
      <c r="F212" s="117" t="s">
        <v>295</v>
      </c>
      <c r="G212" s="122"/>
      <c r="H212" s="418">
        <v>0</v>
      </c>
      <c r="I212" s="408">
        <v>533.02999591827393</v>
      </c>
      <c r="J212" s="367"/>
    </row>
    <row r="213" spans="1:10" s="297" customFormat="1" ht="16.5" thickBot="1">
      <c r="A213" s="117" t="s">
        <v>523</v>
      </c>
      <c r="B213" s="116"/>
      <c r="C213" s="199">
        <v>1.8068875099999999E-2</v>
      </c>
      <c r="D213" s="175">
        <v>1.8019462100000001E-2</v>
      </c>
      <c r="E213" s="394"/>
      <c r="F213" s="419" t="s">
        <v>296</v>
      </c>
      <c r="G213" s="420"/>
      <c r="H213" s="203">
        <v>14249</v>
      </c>
      <c r="I213" s="204">
        <v>2216528052.469996</v>
      </c>
      <c r="J213" s="367"/>
    </row>
    <row r="214" spans="1:10" s="297" customFormat="1" ht="15.75" thickTop="1">
      <c r="A214" s="117" t="s">
        <v>228</v>
      </c>
      <c r="B214" s="93"/>
      <c r="C214" s="200">
        <v>9.3078345438266166E-3</v>
      </c>
      <c r="D214" s="198">
        <v>9.1570220290108847E-3</v>
      </c>
      <c r="E214" s="394"/>
      <c r="F214" s="421"/>
      <c r="G214" s="394"/>
      <c r="H214" s="394"/>
      <c r="I214" s="421"/>
      <c r="J214" s="367"/>
    </row>
    <row r="215" spans="1:10" s="297" customFormat="1" ht="14.1" customHeight="1">
      <c r="A215" s="117" t="s">
        <v>568</v>
      </c>
      <c r="B215" s="116"/>
      <c r="C215" s="422">
        <v>1369970333.3299999</v>
      </c>
      <c r="D215" s="413">
        <v>1358303666.6700001</v>
      </c>
      <c r="E215" s="423"/>
      <c r="F215" s="394"/>
      <c r="G215" s="394"/>
      <c r="H215" s="328"/>
      <c r="I215" s="329"/>
      <c r="J215" s="367"/>
    </row>
    <row r="216" spans="1:10" s="297" customFormat="1">
      <c r="A216" s="117" t="s">
        <v>524</v>
      </c>
      <c r="B216" s="116"/>
      <c r="C216" s="188">
        <v>0.62044999999999995</v>
      </c>
      <c r="D216" s="175">
        <v>0.60560000000000003</v>
      </c>
      <c r="E216" s="423"/>
      <c r="H216" s="328"/>
      <c r="I216" s="329"/>
      <c r="J216" s="367"/>
    </row>
    <row r="217" spans="1:10" s="297" customFormat="1" ht="16.5" thickBot="1">
      <c r="A217" s="117" t="s">
        <v>617</v>
      </c>
      <c r="B217" s="116"/>
      <c r="C217" s="188">
        <v>0.62044999999999995</v>
      </c>
      <c r="D217" s="175">
        <v>0.60560000000000003</v>
      </c>
      <c r="E217" s="394"/>
      <c r="F217" s="395" t="s">
        <v>297</v>
      </c>
      <c r="G217" s="395"/>
      <c r="H217" s="328"/>
      <c r="I217" s="329"/>
      <c r="J217" s="367"/>
    </row>
    <row r="218" spans="1:10" s="297" customFormat="1" ht="15.75" thickTop="1">
      <c r="A218" s="117" t="s">
        <v>548</v>
      </c>
      <c r="B218" s="116"/>
      <c r="C218" s="422">
        <v>827028950.76274419</v>
      </c>
      <c r="D218" s="413">
        <v>872896052.84274423</v>
      </c>
      <c r="E218" s="423"/>
      <c r="F218" s="93" t="s">
        <v>298</v>
      </c>
      <c r="G218" s="424" t="s">
        <v>299</v>
      </c>
      <c r="H218" s="328"/>
      <c r="I218" s="329"/>
      <c r="J218" s="367"/>
    </row>
    <row r="219" spans="1:10" s="297" customFormat="1">
      <c r="A219" s="117" t="s">
        <v>439</v>
      </c>
      <c r="B219" s="116"/>
      <c r="C219" s="188">
        <v>0.37955</v>
      </c>
      <c r="D219" s="175">
        <v>0.39439999999999997</v>
      </c>
      <c r="E219" s="423"/>
      <c r="F219" s="93" t="s">
        <v>300</v>
      </c>
      <c r="G219" s="425" t="s">
        <v>299</v>
      </c>
      <c r="H219" s="328"/>
      <c r="I219" s="329"/>
      <c r="J219" s="367"/>
    </row>
    <row r="220" spans="1:10" s="297" customFormat="1">
      <c r="A220" s="117" t="s">
        <v>525</v>
      </c>
      <c r="B220" s="116"/>
      <c r="C220" s="422">
        <v>110659099.76600002</v>
      </c>
      <c r="D220" s="413">
        <v>110826402.62349981</v>
      </c>
      <c r="E220" s="394"/>
      <c r="F220" s="130" t="s">
        <v>301</v>
      </c>
      <c r="G220" s="425" t="s">
        <v>299</v>
      </c>
      <c r="H220" s="328"/>
      <c r="I220" s="329"/>
      <c r="J220" s="367"/>
    </row>
    <row r="221" spans="1:10" s="297" customFormat="1">
      <c r="A221" s="117" t="s">
        <v>542</v>
      </c>
      <c r="B221" s="116"/>
      <c r="C221" s="188">
        <v>0.05</v>
      </c>
      <c r="D221" s="175">
        <v>0.05</v>
      </c>
      <c r="E221" s="423"/>
      <c r="F221" s="93" t="s">
        <v>302</v>
      </c>
      <c r="G221" s="425" t="s">
        <v>299</v>
      </c>
      <c r="H221" s="328"/>
      <c r="I221" s="329"/>
      <c r="J221" s="367"/>
    </row>
    <row r="222" spans="1:10" s="297" customFormat="1">
      <c r="A222" s="117" t="s">
        <v>527</v>
      </c>
      <c r="B222" s="116"/>
      <c r="C222" s="422">
        <v>110659099.76600002</v>
      </c>
      <c r="D222" s="413">
        <v>110826402.62349981</v>
      </c>
      <c r="E222" s="394"/>
      <c r="F222" s="130" t="s">
        <v>109</v>
      </c>
      <c r="G222" s="426">
        <v>100</v>
      </c>
      <c r="H222" s="328"/>
      <c r="I222" s="329"/>
      <c r="J222" s="367"/>
    </row>
    <row r="223" spans="1:10" s="297" customFormat="1">
      <c r="A223" s="117" t="s">
        <v>528</v>
      </c>
      <c r="B223" s="116"/>
      <c r="C223" s="422">
        <v>0</v>
      </c>
      <c r="D223" s="413">
        <v>0</v>
      </c>
      <c r="E223" s="394"/>
      <c r="F223" s="93" t="s">
        <v>303</v>
      </c>
      <c r="G223" s="426">
        <v>100</v>
      </c>
      <c r="H223" s="328"/>
      <c r="I223" s="329"/>
      <c r="J223" s="367"/>
    </row>
    <row r="224" spans="1:10" s="297" customFormat="1">
      <c r="A224" s="117" t="s">
        <v>828</v>
      </c>
      <c r="B224" s="122"/>
      <c r="C224" s="427">
        <v>20256931.899999995</v>
      </c>
      <c r="D224" s="413">
        <v>20838380.920000002</v>
      </c>
      <c r="E224" s="394"/>
      <c r="F224" s="93" t="s">
        <v>304</v>
      </c>
      <c r="G224" s="426">
        <v>100</v>
      </c>
      <c r="H224" s="328"/>
      <c r="I224" s="329"/>
      <c r="J224" s="367"/>
    </row>
    <row r="225" spans="1:10" s="297" customFormat="1" ht="23.25" customHeight="1" thickBot="1">
      <c r="A225" s="428"/>
      <c r="B225" s="420"/>
      <c r="C225" s="131"/>
      <c r="D225" s="176"/>
      <c r="E225" s="394"/>
      <c r="F225" s="429" t="s">
        <v>305</v>
      </c>
      <c r="G225" s="430">
        <v>3.1986857518447577E-2</v>
      </c>
      <c r="H225" s="328"/>
      <c r="I225" s="329"/>
      <c r="J225" s="367"/>
    </row>
    <row r="226" spans="1:10" s="297" customFormat="1" ht="23.25" customHeight="1" thickTop="1">
      <c r="E226" s="394"/>
      <c r="F226" s="394"/>
      <c r="G226" s="394"/>
      <c r="H226" s="328"/>
      <c r="I226" s="329"/>
      <c r="J226" s="367"/>
    </row>
    <row r="227" spans="1:10" s="297" customFormat="1" ht="23.25" customHeight="1" thickBot="1">
      <c r="A227" s="54" t="s">
        <v>442</v>
      </c>
      <c r="B227" s="23"/>
      <c r="C227" s="23"/>
      <c r="E227" s="394"/>
      <c r="I227" s="329"/>
      <c r="J227" s="367"/>
    </row>
    <row r="228" spans="1:10" s="297" customFormat="1" ht="28.5" customHeight="1" thickTop="1">
      <c r="A228" s="381"/>
      <c r="B228" s="133" t="s">
        <v>443</v>
      </c>
      <c r="C228" s="134" t="s">
        <v>208</v>
      </c>
      <c r="E228" s="394"/>
      <c r="I228" s="197"/>
      <c r="J228" s="367"/>
    </row>
    <row r="229" spans="1:10" s="297" customFormat="1">
      <c r="A229" s="431" t="s">
        <v>616</v>
      </c>
      <c r="B229" s="189">
        <v>1188333333.3299999</v>
      </c>
      <c r="C229" s="169">
        <v>1176666666.6700001</v>
      </c>
      <c r="E229" s="394"/>
      <c r="I229" s="197"/>
      <c r="J229" s="367"/>
    </row>
    <row r="230" spans="1:10" s="297" customFormat="1">
      <c r="A230" s="432" t="s">
        <v>444</v>
      </c>
      <c r="B230" s="192">
        <v>0</v>
      </c>
      <c r="C230" s="170">
        <v>0</v>
      </c>
      <c r="E230" s="394"/>
      <c r="G230" s="433"/>
      <c r="I230" s="197"/>
      <c r="J230" s="367"/>
    </row>
    <row r="231" spans="1:10" s="297" customFormat="1">
      <c r="A231" s="432" t="s">
        <v>541</v>
      </c>
      <c r="B231" s="192">
        <v>1369970333.3299999</v>
      </c>
      <c r="C231" s="170">
        <v>1358303666.6700001</v>
      </c>
      <c r="E231" s="394"/>
      <c r="I231" s="197"/>
      <c r="J231" s="367"/>
    </row>
    <row r="232" spans="1:10" s="297" customFormat="1">
      <c r="A232" s="434" t="s">
        <v>163</v>
      </c>
      <c r="B232" s="170">
        <v>0</v>
      </c>
      <c r="C232" s="191">
        <v>0</v>
      </c>
      <c r="E232" s="394"/>
      <c r="I232" s="197"/>
      <c r="J232" s="367"/>
    </row>
    <row r="233" spans="1:10" s="297" customFormat="1" ht="23.25" customHeight="1" thickBot="1">
      <c r="A233" s="435" t="s">
        <v>318</v>
      </c>
      <c r="B233" s="145"/>
      <c r="C233" s="146"/>
      <c r="E233" s="394"/>
      <c r="I233" s="197"/>
      <c r="J233" s="367"/>
    </row>
    <row r="234" spans="1:10" s="297" customFormat="1" ht="23.25" customHeight="1" thickTop="1">
      <c r="E234" s="394"/>
      <c r="F234" s="396"/>
      <c r="G234" s="436"/>
      <c r="H234" s="437"/>
      <c r="I234" s="197"/>
      <c r="J234" s="367"/>
    </row>
    <row r="235" spans="1:10" s="297" customFormat="1" ht="23.25" customHeight="1" thickBot="1">
      <c r="A235" s="54" t="s">
        <v>621</v>
      </c>
      <c r="B235" s="23"/>
      <c r="C235" s="23"/>
      <c r="E235" s="394"/>
      <c r="F235" s="396"/>
      <c r="G235" s="436"/>
      <c r="H235" s="437"/>
      <c r="I235" s="197"/>
      <c r="J235" s="367"/>
    </row>
    <row r="236" spans="1:10" s="297" customFormat="1" ht="23.25" customHeight="1" thickTop="1">
      <c r="A236" s="381"/>
      <c r="B236" s="133" t="s">
        <v>443</v>
      </c>
      <c r="C236" s="134" t="s">
        <v>208</v>
      </c>
      <c r="E236" s="394"/>
      <c r="F236" s="396"/>
      <c r="G236" s="436"/>
      <c r="H236" s="437"/>
      <c r="I236" s="197"/>
      <c r="J236" s="367"/>
    </row>
    <row r="237" spans="1:10" s="297" customFormat="1" ht="23.25" customHeight="1">
      <c r="A237" s="431" t="s">
        <v>753</v>
      </c>
      <c r="B237" s="190">
        <v>827028950.76274419</v>
      </c>
      <c r="C237" s="170">
        <v>872896052.84274423</v>
      </c>
      <c r="E237" s="394"/>
      <c r="F237" s="396"/>
      <c r="G237" s="436"/>
      <c r="H237" s="437"/>
      <c r="I237" s="197"/>
      <c r="J237" s="367"/>
    </row>
    <row r="238" spans="1:10" s="297" customFormat="1" ht="23.25" customHeight="1">
      <c r="A238" s="432" t="s">
        <v>730</v>
      </c>
      <c r="B238" s="206">
        <v>827028950.76274419</v>
      </c>
      <c r="C238" s="170">
        <v>872896052.84274423</v>
      </c>
      <c r="E238" s="394"/>
      <c r="F238" s="396"/>
      <c r="G238" s="436"/>
      <c r="H238" s="437"/>
      <c r="I238" s="197"/>
      <c r="J238" s="367"/>
    </row>
    <row r="239" spans="1:10" s="297" customFormat="1" ht="23.25" customHeight="1" thickBot="1">
      <c r="A239" s="438" t="s">
        <v>754</v>
      </c>
      <c r="B239" s="207">
        <v>872896052.84274423</v>
      </c>
      <c r="C239" s="208">
        <v>892681243.63274431</v>
      </c>
      <c r="E239" s="394"/>
      <c r="F239" s="396"/>
      <c r="G239" s="436"/>
      <c r="H239" s="437"/>
      <c r="I239" s="197"/>
      <c r="J239" s="367"/>
    </row>
    <row r="240" spans="1:10" s="297" customFormat="1" ht="23.25" customHeight="1" thickTop="1">
      <c r="D240" s="394"/>
      <c r="E240" s="394"/>
      <c r="F240" s="394"/>
      <c r="G240" s="394"/>
      <c r="H240" s="328"/>
      <c r="I240" s="329"/>
      <c r="J240" s="367"/>
    </row>
    <row r="241" spans="1:10" s="264" customFormat="1" ht="16.5" thickBot="1">
      <c r="A241" s="54" t="s">
        <v>217</v>
      </c>
      <c r="B241" s="23"/>
      <c r="C241" s="23"/>
      <c r="D241" s="24"/>
      <c r="E241" s="277"/>
    </row>
    <row r="242" spans="1:10" s="297" customFormat="1" ht="30.75" customHeight="1" thickTop="1">
      <c r="A242" s="132" t="s">
        <v>153</v>
      </c>
      <c r="B242" s="133" t="s">
        <v>218</v>
      </c>
      <c r="C242" s="134" t="s">
        <v>219</v>
      </c>
      <c r="D242" s="135" t="s">
        <v>220</v>
      </c>
      <c r="E242" s="394"/>
    </row>
    <row r="243" spans="1:10" s="297" customFormat="1">
      <c r="A243" s="136" t="s">
        <v>333</v>
      </c>
      <c r="B243" s="137">
        <v>1.2778777646756877E-2</v>
      </c>
      <c r="C243" s="137">
        <v>1.6936373100718185E-2</v>
      </c>
      <c r="D243" s="138">
        <v>0.18533411267937039</v>
      </c>
      <c r="E243" s="394"/>
      <c r="F243" s="328"/>
    </row>
    <row r="244" spans="1:10" s="297" customFormat="1">
      <c r="A244" s="136" t="s">
        <v>334</v>
      </c>
      <c r="B244" s="137">
        <v>2.4375190508130997E-2</v>
      </c>
      <c r="C244" s="137">
        <v>1.7059711357692301E-2</v>
      </c>
      <c r="D244" s="139">
        <v>0.1865597932299804</v>
      </c>
      <c r="E244" s="394"/>
    </row>
    <row r="245" spans="1:10" s="297" customFormat="1" ht="16.5" thickBot="1">
      <c r="A245" s="435"/>
      <c r="B245" s="140"/>
      <c r="C245" s="141"/>
      <c r="D245" s="142"/>
      <c r="E245" s="394"/>
    </row>
    <row r="246" spans="1:10" s="297" customFormat="1" ht="15.75" thickTop="1">
      <c r="A246" s="653" t="s">
        <v>234</v>
      </c>
      <c r="B246" s="653"/>
      <c r="C246" s="653"/>
      <c r="D246" s="653"/>
      <c r="E246" s="394"/>
    </row>
    <row r="247" spans="1:10" s="297" customFormat="1">
      <c r="A247" s="654"/>
      <c r="B247" s="654"/>
      <c r="C247" s="654"/>
      <c r="D247" s="654"/>
      <c r="E247" s="394"/>
    </row>
    <row r="248" spans="1:10" s="297" customFormat="1" ht="16.5" thickBot="1">
      <c r="A248" s="439" t="s">
        <v>221</v>
      </c>
      <c r="B248" s="143"/>
      <c r="C248" s="144"/>
      <c r="D248" s="144"/>
      <c r="E248" s="394"/>
      <c r="F248" s="394"/>
      <c r="G248" s="394"/>
      <c r="H248" s="328"/>
      <c r="I248" s="329"/>
      <c r="J248" s="367"/>
    </row>
    <row r="249" spans="1:10" s="297" customFormat="1" ht="30.75" customHeight="1" thickTop="1">
      <c r="A249" s="132" t="s">
        <v>153</v>
      </c>
      <c r="B249" s="133" t="s">
        <v>218</v>
      </c>
      <c r="C249" s="134" t="s">
        <v>219</v>
      </c>
      <c r="D249" s="135" t="s">
        <v>220</v>
      </c>
      <c r="E249" s="394"/>
      <c r="F249" s="394"/>
      <c r="G249" s="394"/>
      <c r="H249" s="328"/>
      <c r="I249" s="329"/>
      <c r="J249" s="367"/>
    </row>
    <row r="250" spans="1:10" s="297" customFormat="1">
      <c r="A250" s="136" t="s">
        <v>222</v>
      </c>
      <c r="B250" s="137">
        <v>8.5088664374739599E-6</v>
      </c>
      <c r="C250" s="137">
        <v>2.8362888124913201E-6</v>
      </c>
      <c r="D250" s="138">
        <v>3.4034934815352358E-5</v>
      </c>
      <c r="E250" s="394"/>
      <c r="G250" s="394"/>
      <c r="H250" s="328"/>
      <c r="I250" s="329"/>
      <c r="J250" s="367"/>
    </row>
    <row r="251" spans="1:10" s="297" customFormat="1">
      <c r="A251" s="136" t="s">
        <v>58</v>
      </c>
      <c r="B251" s="137">
        <v>0</v>
      </c>
      <c r="C251" s="137">
        <v>9.3434295384304541E-6</v>
      </c>
      <c r="D251" s="139">
        <v>1.1211539286126726E-4</v>
      </c>
      <c r="E251" s="394"/>
      <c r="F251" s="394"/>
      <c r="G251" s="394"/>
      <c r="H251" s="328"/>
      <c r="I251" s="329"/>
      <c r="J251" s="367"/>
    </row>
    <row r="252" spans="1:10" s="297" customFormat="1" ht="16.5" thickBot="1">
      <c r="A252" s="435"/>
      <c r="B252" s="140"/>
      <c r="C252" s="141"/>
      <c r="D252" s="142"/>
      <c r="E252" s="394"/>
      <c r="F252" s="394"/>
      <c r="G252" s="394"/>
      <c r="H252" s="328"/>
      <c r="I252" s="329"/>
      <c r="J252" s="367"/>
    </row>
    <row r="253" spans="1:10" s="297" customFormat="1" ht="15.75" thickTop="1">
      <c r="D253" s="394"/>
      <c r="E253" s="394"/>
      <c r="F253" s="394"/>
      <c r="G253" s="394"/>
      <c r="H253" s="328"/>
      <c r="I253" s="329"/>
      <c r="J253" s="367"/>
    </row>
    <row r="254" spans="1:10" s="297" customFormat="1" ht="16.5" thickBot="1">
      <c r="A254" s="147" t="s">
        <v>535</v>
      </c>
      <c r="B254" s="93"/>
      <c r="C254" s="93"/>
      <c r="D254" s="440"/>
      <c r="E254" s="93"/>
      <c r="F254" s="394"/>
      <c r="G254" s="394"/>
      <c r="H254" s="328"/>
      <c r="I254" s="329"/>
      <c r="J254" s="367"/>
    </row>
    <row r="255" spans="1:10" s="297" customFormat="1" ht="30.75" customHeight="1" thickTop="1">
      <c r="A255" s="132" t="s">
        <v>153</v>
      </c>
      <c r="B255" s="133" t="s">
        <v>218</v>
      </c>
      <c r="C255" s="134" t="s">
        <v>219</v>
      </c>
      <c r="D255" s="135" t="s">
        <v>220</v>
      </c>
      <c r="F255" s="394"/>
      <c r="G255" s="394"/>
      <c r="H255" s="328"/>
      <c r="I255" s="329"/>
      <c r="J255" s="367"/>
    </row>
    <row r="256" spans="1:10" s="297" customFormat="1">
      <c r="A256" s="136" t="s">
        <v>534</v>
      </c>
      <c r="B256" s="137">
        <v>7.5512922007047083E-3</v>
      </c>
      <c r="C256" s="137">
        <v>1.1974070351070483E-2</v>
      </c>
      <c r="D256" s="138">
        <v>0.13459358973798385</v>
      </c>
      <c r="G256" s="394"/>
      <c r="H256" s="328"/>
      <c r="I256" s="329"/>
      <c r="J256" s="367"/>
    </row>
    <row r="257" spans="1:10" s="297" customFormat="1">
      <c r="A257" s="136" t="s">
        <v>536</v>
      </c>
      <c r="B257" s="137">
        <v>1.9195325720831487E-2</v>
      </c>
      <c r="C257" s="137">
        <v>1.2248304051966523E-2</v>
      </c>
      <c r="D257" s="139">
        <v>0.13747159090051975</v>
      </c>
      <c r="F257" s="394"/>
      <c r="G257" s="394"/>
      <c r="H257" s="328"/>
      <c r="I257" s="329"/>
      <c r="J257" s="367"/>
    </row>
    <row r="258" spans="1:10" s="297" customFormat="1" ht="16.5" thickBot="1">
      <c r="A258" s="435"/>
      <c r="B258" s="140"/>
      <c r="C258" s="141"/>
      <c r="D258" s="142"/>
      <c r="F258" s="394"/>
      <c r="G258" s="394"/>
      <c r="H258" s="328"/>
      <c r="I258" s="329"/>
      <c r="J258" s="367"/>
    </row>
    <row r="259" spans="1:10" s="297" customFormat="1" ht="15.75" customHeight="1" thickTop="1">
      <c r="A259" s="148" t="s">
        <v>108</v>
      </c>
      <c r="B259" s="148"/>
      <c r="C259" s="148"/>
      <c r="D259" s="148"/>
      <c r="F259" s="394"/>
      <c r="G259" s="394"/>
      <c r="H259" s="328"/>
      <c r="I259" s="329"/>
      <c r="J259" s="367"/>
    </row>
    <row r="260" spans="1:10" s="264" customFormat="1">
      <c r="A260" s="94"/>
      <c r="B260" s="94"/>
      <c r="C260" s="94"/>
      <c r="D260" s="94"/>
      <c r="E260" s="94"/>
      <c r="F260" s="277"/>
      <c r="G260" s="277"/>
      <c r="H260" s="283"/>
      <c r="I260" s="96"/>
      <c r="J260" s="281"/>
    </row>
    <row r="261" spans="1:10" s="226" customFormat="1" ht="45">
      <c r="A261" s="640" t="s">
        <v>435</v>
      </c>
      <c r="B261" s="640"/>
      <c r="C261" s="640"/>
      <c r="D261" s="640"/>
      <c r="E261" s="640"/>
      <c r="F261" s="640"/>
      <c r="G261" s="640"/>
      <c r="H261" s="640"/>
      <c r="I261" s="640"/>
      <c r="J261" s="640"/>
    </row>
    <row r="262" spans="1:10" s="227" customFormat="1" ht="30">
      <c r="A262" s="259"/>
      <c r="B262" s="259"/>
      <c r="C262" s="259"/>
      <c r="D262" s="741" t="s">
        <v>229</v>
      </c>
      <c r="E262" s="259"/>
      <c r="F262" s="259"/>
      <c r="G262" s="259"/>
      <c r="H262" s="260" t="s">
        <v>4</v>
      </c>
      <c r="I262" s="731">
        <v>44620</v>
      </c>
      <c r="J262" s="731"/>
    </row>
    <row r="263" spans="1:10" s="264" customFormat="1">
      <c r="F263" s="277"/>
      <c r="G263" s="277"/>
      <c r="H263" s="283"/>
      <c r="I263" s="96"/>
      <c r="J263" s="281"/>
    </row>
    <row r="264" spans="1:10" s="264" customFormat="1" ht="23.25" customHeight="1" thickBot="1">
      <c r="A264" s="231" t="s">
        <v>370</v>
      </c>
      <c r="B264" s="15"/>
      <c r="C264" s="16"/>
      <c r="D264" s="16"/>
      <c r="E264" s="90"/>
      <c r="F264" s="90"/>
      <c r="G264" s="441"/>
      <c r="H264" s="17"/>
      <c r="I264" s="96"/>
      <c r="J264" s="281"/>
    </row>
    <row r="265" spans="1:10" s="264" customFormat="1" ht="13.5" thickTop="1">
      <c r="A265" s="693"/>
      <c r="B265" s="657" t="s">
        <v>319</v>
      </c>
      <c r="C265" s="691" t="s">
        <v>47</v>
      </c>
      <c r="D265" s="689" t="s">
        <v>185</v>
      </c>
      <c r="E265" s="650" t="s">
        <v>268</v>
      </c>
      <c r="F265" s="650" t="s">
        <v>320</v>
      </c>
      <c r="G265" s="650" t="s">
        <v>321</v>
      </c>
      <c r="H265" s="659" t="s">
        <v>312</v>
      </c>
      <c r="I265" s="96"/>
      <c r="J265" s="281"/>
    </row>
    <row r="266" spans="1:10" s="264" customFormat="1" ht="12.75">
      <c r="A266" s="694"/>
      <c r="B266" s="658"/>
      <c r="C266" s="692"/>
      <c r="D266" s="690" t="s">
        <v>322</v>
      </c>
      <c r="E266" s="651"/>
      <c r="F266" s="651"/>
      <c r="G266" s="651"/>
      <c r="H266" s="660"/>
      <c r="I266" s="96"/>
      <c r="J266" s="281"/>
    </row>
    <row r="267" spans="1:10" s="96" customFormat="1" ht="20.25" customHeight="1">
      <c r="A267" s="98" t="s">
        <v>214</v>
      </c>
      <c r="B267" s="442">
        <v>30.57</v>
      </c>
      <c r="C267" s="442">
        <v>240.2</v>
      </c>
      <c r="D267" s="18">
        <v>155556.70000000001</v>
      </c>
      <c r="E267" s="19">
        <v>0.58700000000000008</v>
      </c>
      <c r="F267" s="19">
        <v>0.5232</v>
      </c>
      <c r="G267" s="211">
        <v>0.46639999999999998</v>
      </c>
      <c r="H267" s="40">
        <v>848.38</v>
      </c>
    </row>
    <row r="268" spans="1:10" s="96" customFormat="1" ht="21" customHeight="1">
      <c r="A268" s="98" t="s">
        <v>215</v>
      </c>
      <c r="B268" s="442">
        <v>2.87</v>
      </c>
      <c r="C268" s="443">
        <v>0.71</v>
      </c>
      <c r="D268" s="82">
        <v>0</v>
      </c>
      <c r="E268" s="83">
        <v>1.4499999999999999E-2</v>
      </c>
      <c r="F268" s="83">
        <v>0</v>
      </c>
      <c r="G268" s="83">
        <v>0</v>
      </c>
      <c r="H268" s="84">
        <v>0</v>
      </c>
    </row>
    <row r="269" spans="1:10" s="98" customFormat="1" ht="20.25" customHeight="1">
      <c r="A269" s="98" t="s">
        <v>216</v>
      </c>
      <c r="B269" s="442">
        <v>97.58</v>
      </c>
      <c r="C269" s="442">
        <v>418.87</v>
      </c>
      <c r="D269" s="20">
        <v>1347671.28</v>
      </c>
      <c r="E269" s="19">
        <v>0.9</v>
      </c>
      <c r="F269" s="19">
        <v>0.89757999999999993</v>
      </c>
      <c r="G269" s="19">
        <v>0.89757999999999993</v>
      </c>
      <c r="H269" s="21">
        <v>3420.72</v>
      </c>
    </row>
    <row r="270" spans="1:10" s="98" customFormat="1" ht="15.75" thickBot="1">
      <c r="A270" s="444"/>
      <c r="B270" s="445"/>
      <c r="C270" s="445"/>
      <c r="D270" s="446"/>
      <c r="E270" s="446"/>
      <c r="F270" s="447"/>
      <c r="G270" s="445"/>
      <c r="H270" s="447"/>
    </row>
    <row r="271" spans="1:10" s="98" customFormat="1" ht="15" customHeight="1" thickTop="1">
      <c r="A271" s="448" t="s">
        <v>167</v>
      </c>
      <c r="B271" s="95"/>
      <c r="C271" s="95"/>
      <c r="D271" s="96"/>
      <c r="E271" s="449"/>
      <c r="F271" s="96"/>
      <c r="G271" s="96"/>
      <c r="H271" s="96"/>
    </row>
    <row r="272" spans="1:10" s="98" customFormat="1" ht="15" customHeight="1"/>
    <row r="273" spans="1:6" s="98" customFormat="1" ht="15" customHeight="1" thickBot="1">
      <c r="A273" s="231" t="s">
        <v>307</v>
      </c>
      <c r="B273" s="231"/>
      <c r="C273" s="78"/>
      <c r="D273" s="78"/>
      <c r="E273" s="78"/>
      <c r="F273" s="78"/>
    </row>
    <row r="274" spans="1:6" s="98" customFormat="1" ht="30.6" customHeight="1" thickTop="1">
      <c r="A274" s="232" t="s">
        <v>308</v>
      </c>
      <c r="B274" s="450" t="s">
        <v>309</v>
      </c>
      <c r="C274" s="450" t="s">
        <v>310</v>
      </c>
      <c r="D274" s="450" t="s">
        <v>540</v>
      </c>
      <c r="E274" s="450" t="s">
        <v>311</v>
      </c>
      <c r="F274" s="232" t="s">
        <v>312</v>
      </c>
    </row>
    <row r="275" spans="1:6" s="98" customFormat="1" ht="15" customHeight="1">
      <c r="A275" s="98" t="s">
        <v>313</v>
      </c>
      <c r="B275" s="6">
        <v>14220</v>
      </c>
      <c r="C275" s="451">
        <v>0.99796476945750578</v>
      </c>
      <c r="D275" s="6">
        <v>2211895370.6399999</v>
      </c>
      <c r="E275" s="451">
        <v>0.99790993765008407</v>
      </c>
      <c r="F275" s="7">
        <v>0</v>
      </c>
    </row>
    <row r="276" spans="1:6" s="98" customFormat="1" ht="15" customHeight="1">
      <c r="A276" s="98" t="s">
        <v>361</v>
      </c>
      <c r="B276" s="6">
        <v>15</v>
      </c>
      <c r="C276" s="452">
        <v>1.0527054530142467E-3</v>
      </c>
      <c r="D276" s="6">
        <v>2959229.83</v>
      </c>
      <c r="E276" s="452">
        <v>1.3350743865850768E-3</v>
      </c>
      <c r="F276" s="8">
        <v>1180.75</v>
      </c>
    </row>
    <row r="277" spans="1:6" s="98" customFormat="1" ht="15" customHeight="1">
      <c r="A277" s="98" t="s">
        <v>314</v>
      </c>
      <c r="B277" s="6">
        <v>6</v>
      </c>
      <c r="C277" s="452">
        <v>4.2108218120569864E-4</v>
      </c>
      <c r="D277" s="6">
        <v>829555.91</v>
      </c>
      <c r="E277" s="452">
        <v>3.7425915231507223E-4</v>
      </c>
      <c r="F277" s="8">
        <v>5197.32</v>
      </c>
    </row>
    <row r="278" spans="1:6" s="98" customFormat="1" ht="15" customHeight="1">
      <c r="A278" s="98" t="s">
        <v>315</v>
      </c>
      <c r="B278" s="6">
        <v>3</v>
      </c>
      <c r="C278" s="452">
        <v>2.1054109060284932E-4</v>
      </c>
      <c r="D278" s="6">
        <v>343748.26</v>
      </c>
      <c r="E278" s="452">
        <v>1.5508410083821963E-4</v>
      </c>
      <c r="F278" s="8">
        <v>4430.4799999999996</v>
      </c>
    </row>
    <row r="279" spans="1:6" s="98" customFormat="1" ht="15" customHeight="1">
      <c r="A279" s="98" t="s">
        <v>316</v>
      </c>
      <c r="B279" s="6">
        <v>3</v>
      </c>
      <c r="C279" s="452">
        <v>2.1054109060284932E-4</v>
      </c>
      <c r="D279" s="6">
        <v>420945.52</v>
      </c>
      <c r="E279" s="452">
        <v>1.8991211030734177E-4</v>
      </c>
      <c r="F279" s="8">
        <v>7745.59</v>
      </c>
    </row>
    <row r="280" spans="1:6" s="98" customFormat="1" ht="15" customHeight="1">
      <c r="A280" s="98" t="s">
        <v>145</v>
      </c>
      <c r="B280" s="6">
        <v>2</v>
      </c>
      <c r="C280" s="452">
        <v>1.4036072706856621E-4</v>
      </c>
      <c r="D280" s="6">
        <v>79202.31</v>
      </c>
      <c r="E280" s="452">
        <v>3.573259987020714E-5</v>
      </c>
      <c r="F280" s="8">
        <v>6048.96</v>
      </c>
    </row>
    <row r="281" spans="1:6" s="98" customFormat="1" ht="15" customHeight="1">
      <c r="A281" s="98" t="s">
        <v>317</v>
      </c>
      <c r="B281" s="6">
        <v>0</v>
      </c>
      <c r="C281" s="452">
        <v>0</v>
      </c>
      <c r="D281" s="6">
        <v>0</v>
      </c>
      <c r="E281" s="452">
        <v>0</v>
      </c>
      <c r="F281" s="8">
        <v>0</v>
      </c>
    </row>
    <row r="282" spans="1:6" s="98" customFormat="1" ht="15" customHeight="1" thickBot="1">
      <c r="A282" s="241" t="s">
        <v>318</v>
      </c>
      <c r="B282" s="11">
        <v>14249</v>
      </c>
      <c r="C282" s="12">
        <v>1</v>
      </c>
      <c r="D282" s="13">
        <v>2216528052.4699998</v>
      </c>
      <c r="E282" s="12">
        <v>1</v>
      </c>
      <c r="F282" s="14">
        <v>24603.1</v>
      </c>
    </row>
    <row r="283" spans="1:6" s="98" customFormat="1" ht="15" customHeight="1" thickTop="1">
      <c r="A283" s="78" t="s">
        <v>232</v>
      </c>
      <c r="B283" s="78"/>
      <c r="C283" s="78"/>
      <c r="D283" s="78"/>
      <c r="E283" s="78"/>
      <c r="F283" s="78"/>
    </row>
    <row r="284" spans="1:6" s="98" customFormat="1" ht="15" customHeight="1">
      <c r="A284" s="78"/>
      <c r="B284" s="78"/>
      <c r="C284" s="78"/>
      <c r="D284" s="78"/>
      <c r="E284" s="78"/>
      <c r="F284" s="78"/>
    </row>
    <row r="285" spans="1:6" s="98" customFormat="1" ht="15" customHeight="1" thickBot="1">
      <c r="A285" s="147" t="s">
        <v>531</v>
      </c>
      <c r="B285" s="93"/>
      <c r="C285" s="93"/>
      <c r="D285" s="78"/>
      <c r="E285" s="78"/>
      <c r="F285" s="78"/>
    </row>
    <row r="286" spans="1:6" s="98" customFormat="1" ht="30.6" customHeight="1" thickTop="1">
      <c r="A286" s="132" t="s">
        <v>153</v>
      </c>
      <c r="B286" s="133" t="s">
        <v>207</v>
      </c>
      <c r="C286" s="134" t="s">
        <v>208</v>
      </c>
      <c r="D286" s="78"/>
      <c r="E286" s="78"/>
      <c r="F286" s="78"/>
    </row>
    <row r="287" spans="1:6" s="98" customFormat="1" ht="15" customHeight="1">
      <c r="A287" s="136" t="s">
        <v>532</v>
      </c>
      <c r="B287" s="137"/>
      <c r="C287" s="171"/>
      <c r="D287" s="78"/>
      <c r="E287" s="78"/>
      <c r="F287" s="78"/>
    </row>
    <row r="288" spans="1:6" s="98" customFormat="1" ht="15" customHeight="1">
      <c r="A288" s="136" t="s">
        <v>533</v>
      </c>
      <c r="B288" s="137"/>
      <c r="C288" s="171"/>
      <c r="D288" s="78"/>
      <c r="E288" s="78"/>
      <c r="F288" s="78"/>
    </row>
    <row r="289" spans="1:6" s="98" customFormat="1" ht="15" customHeight="1" thickBot="1">
      <c r="A289" s="435"/>
      <c r="B289" s="140"/>
      <c r="C289" s="141"/>
      <c r="D289" s="78"/>
      <c r="E289" s="78"/>
      <c r="F289" s="78"/>
    </row>
    <row r="290" spans="1:6" s="98" customFormat="1" ht="15" customHeight="1" thickTop="1">
      <c r="A290" s="148"/>
      <c r="B290" s="148"/>
      <c r="C290" s="148"/>
    </row>
    <row r="291" spans="1:6" s="98" customFormat="1" ht="15.75" customHeight="1"/>
    <row r="292" spans="1:6" s="98" customFormat="1" ht="15.75" customHeight="1" thickBot="1">
      <c r="A292" s="231" t="s">
        <v>187</v>
      </c>
      <c r="B292" s="231"/>
      <c r="C292" s="78"/>
      <c r="D292" s="78"/>
      <c r="E292" s="453"/>
    </row>
    <row r="293" spans="1:6" s="166" customFormat="1" ht="30.6" customHeight="1" thickTop="1">
      <c r="A293" s="454"/>
      <c r="B293" s="455" t="s">
        <v>309</v>
      </c>
      <c r="C293" s="455" t="s">
        <v>540</v>
      </c>
      <c r="D293" s="455" t="s">
        <v>312</v>
      </c>
      <c r="E293" s="454" t="s">
        <v>335</v>
      </c>
    </row>
    <row r="294" spans="1:6" s="166" customFormat="1">
      <c r="A294" s="166" t="s">
        <v>191</v>
      </c>
      <c r="B294" s="128">
        <v>0</v>
      </c>
      <c r="C294" s="128">
        <v>0</v>
      </c>
      <c r="D294" s="128">
        <v>0</v>
      </c>
      <c r="E294" s="129">
        <v>0</v>
      </c>
    </row>
    <row r="295" spans="1:6" s="166" customFormat="1">
      <c r="A295" s="166" t="s">
        <v>188</v>
      </c>
      <c r="B295" s="128">
        <v>0</v>
      </c>
      <c r="C295" s="128">
        <v>0</v>
      </c>
      <c r="D295" s="128">
        <v>0</v>
      </c>
      <c r="E295" s="149">
        <v>0</v>
      </c>
    </row>
    <row r="296" spans="1:6" s="166" customFormat="1" ht="15" customHeight="1">
      <c r="A296" s="166" t="s">
        <v>189</v>
      </c>
      <c r="B296" s="128">
        <v>0</v>
      </c>
      <c r="C296" s="128" t="s">
        <v>422</v>
      </c>
      <c r="D296" s="128" t="s">
        <v>422</v>
      </c>
      <c r="E296" s="149" t="s">
        <v>422</v>
      </c>
    </row>
    <row r="297" spans="1:6" s="166" customFormat="1">
      <c r="A297" s="166" t="s">
        <v>190</v>
      </c>
      <c r="B297" s="128">
        <v>0</v>
      </c>
      <c r="C297" s="128">
        <v>0</v>
      </c>
      <c r="D297" s="128">
        <v>0</v>
      </c>
      <c r="E297" s="149">
        <v>0</v>
      </c>
    </row>
    <row r="298" spans="1:6" s="166" customFormat="1" ht="26.25" customHeight="1">
      <c r="A298" s="166" t="s">
        <v>55</v>
      </c>
      <c r="B298" s="128">
        <v>0</v>
      </c>
      <c r="C298" s="128">
        <v>0</v>
      </c>
      <c r="D298" s="128">
        <v>0</v>
      </c>
      <c r="E298" s="149">
        <v>0</v>
      </c>
    </row>
    <row r="299" spans="1:6" s="166" customFormat="1" ht="15.75" customHeight="1">
      <c r="A299" s="166" t="s">
        <v>192</v>
      </c>
      <c r="B299" s="128">
        <v>0</v>
      </c>
      <c r="C299" s="128">
        <v>0</v>
      </c>
      <c r="D299" s="128">
        <v>0</v>
      </c>
      <c r="E299" s="149">
        <v>0</v>
      </c>
    </row>
    <row r="300" spans="1:6" s="166" customFormat="1" ht="15.75" customHeight="1">
      <c r="A300" s="166" t="s">
        <v>187</v>
      </c>
      <c r="B300" s="128">
        <v>0</v>
      </c>
      <c r="C300" s="128">
        <v>0</v>
      </c>
      <c r="D300" s="128">
        <v>0</v>
      </c>
      <c r="E300" s="149">
        <v>0</v>
      </c>
    </row>
    <row r="301" spans="1:6" s="166" customFormat="1" ht="15.75" customHeight="1" thickBot="1">
      <c r="A301" s="428"/>
      <c r="B301" s="150"/>
      <c r="C301" s="150"/>
      <c r="D301" s="150"/>
      <c r="E301" s="151"/>
    </row>
    <row r="302" spans="1:6" s="166" customFormat="1" ht="37.5" customHeight="1" thickTop="1"/>
    <row r="303" spans="1:6" s="166" customFormat="1" ht="15.75" customHeight="1" thickBot="1">
      <c r="A303" s="347" t="s">
        <v>193</v>
      </c>
      <c r="B303" s="347"/>
      <c r="C303" s="93"/>
      <c r="D303" s="93"/>
    </row>
    <row r="304" spans="1:6" s="166" customFormat="1" ht="30.6" customHeight="1" thickTop="1">
      <c r="A304" s="454" t="s">
        <v>194</v>
      </c>
      <c r="B304" s="455" t="s">
        <v>309</v>
      </c>
      <c r="C304" s="455" t="s">
        <v>540</v>
      </c>
      <c r="D304" s="456" t="s">
        <v>371</v>
      </c>
    </row>
    <row r="305" spans="1:10" s="166" customFormat="1" ht="15.75" customHeight="1">
      <c r="A305" s="166" t="s">
        <v>195</v>
      </c>
      <c r="B305" s="128">
        <v>0</v>
      </c>
      <c r="C305" s="129">
        <v>0</v>
      </c>
      <c r="D305" s="129">
        <v>0</v>
      </c>
    </row>
    <row r="306" spans="1:10" s="166" customFormat="1" ht="15.75" customHeight="1">
      <c r="A306" s="166" t="s">
        <v>196</v>
      </c>
      <c r="B306" s="128">
        <v>0</v>
      </c>
      <c r="C306" s="152">
        <v>0</v>
      </c>
      <c r="D306" s="152">
        <v>0</v>
      </c>
    </row>
    <row r="307" spans="1:10" s="166" customFormat="1" ht="15.75" customHeight="1" thickBot="1">
      <c r="A307" s="428" t="s">
        <v>318</v>
      </c>
      <c r="B307" s="153">
        <v>0</v>
      </c>
      <c r="C307" s="153">
        <v>0</v>
      </c>
      <c r="D307" s="154">
        <v>0</v>
      </c>
      <c r="E307" s="457"/>
    </row>
    <row r="308" spans="1:10" s="166" customFormat="1" ht="15.6" customHeight="1" thickTop="1">
      <c r="A308" s="93"/>
      <c r="B308" s="93"/>
      <c r="C308" s="93"/>
      <c r="D308" s="93"/>
    </row>
    <row r="309" spans="1:10" s="166" customFormat="1" ht="15.75" customHeight="1">
      <c r="A309" s="458" t="s">
        <v>233</v>
      </c>
      <c r="B309" s="155"/>
      <c r="C309" s="155"/>
      <c r="D309" s="156">
        <v>0</v>
      </c>
    </row>
    <row r="310" spans="1:10">
      <c r="A310" s="459"/>
      <c r="E310" s="78"/>
      <c r="F310" s="78"/>
      <c r="G310" s="78"/>
      <c r="H310" s="239"/>
    </row>
    <row r="311" spans="1:10" s="226" customFormat="1" ht="45">
      <c r="A311" s="640" t="s">
        <v>435</v>
      </c>
      <c r="B311" s="640"/>
      <c r="C311" s="640"/>
      <c r="D311" s="640"/>
      <c r="E311" s="640"/>
      <c r="F311" s="640"/>
      <c r="G311" s="640"/>
      <c r="H311" s="640"/>
      <c r="I311" s="640"/>
      <c r="J311" s="640"/>
    </row>
    <row r="312" spans="1:10" s="227" customFormat="1" ht="30">
      <c r="A312" s="259"/>
      <c r="B312" s="259"/>
      <c r="C312" s="259"/>
      <c r="D312" s="741" t="s">
        <v>229</v>
      </c>
      <c r="E312" s="259"/>
      <c r="F312" s="259"/>
      <c r="G312" s="259"/>
      <c r="H312" s="260" t="s">
        <v>4</v>
      </c>
      <c r="I312" s="731">
        <v>44620</v>
      </c>
      <c r="J312" s="731"/>
    </row>
    <row r="313" spans="1:10">
      <c r="A313" s="459"/>
      <c r="E313" s="78"/>
      <c r="F313" s="78"/>
      <c r="G313" s="78"/>
      <c r="H313" s="239"/>
    </row>
    <row r="314" spans="1:10" ht="16.5" thickBot="1">
      <c r="A314" s="231" t="s">
        <v>238</v>
      </c>
      <c r="B314" s="78"/>
      <c r="C314" s="78"/>
      <c r="D314" s="78"/>
      <c r="E314" s="453"/>
      <c r="F314" s="460"/>
      <c r="G314" s="78"/>
      <c r="H314" s="239"/>
    </row>
    <row r="315" spans="1:10" ht="30.6" customHeight="1" thickTop="1">
      <c r="A315" s="232"/>
      <c r="B315" s="450" t="s">
        <v>309</v>
      </c>
      <c r="C315" s="450" t="s">
        <v>310</v>
      </c>
      <c r="D315" s="450" t="s">
        <v>540</v>
      </c>
      <c r="E315" s="233" t="s">
        <v>311</v>
      </c>
      <c r="F315" s="233" t="s">
        <v>312</v>
      </c>
      <c r="G315" s="78"/>
      <c r="H315" s="239"/>
    </row>
    <row r="316" spans="1:10" s="92" customFormat="1">
      <c r="A316" s="461" t="s">
        <v>197</v>
      </c>
      <c r="B316" s="128">
        <v>2</v>
      </c>
      <c r="C316" s="157">
        <v>1.4036072706856621E-4</v>
      </c>
      <c r="D316" s="158">
        <v>322933.92</v>
      </c>
      <c r="E316" s="159">
        <v>1.456935858042209E-4</v>
      </c>
      <c r="F316" s="149">
        <v>2917.5</v>
      </c>
      <c r="G316" s="93"/>
      <c r="H316" s="462"/>
    </row>
    <row r="317" spans="1:10" s="92" customFormat="1">
      <c r="A317" s="463" t="s">
        <v>110</v>
      </c>
      <c r="B317" s="128">
        <v>0</v>
      </c>
      <c r="C317" s="160">
        <v>0</v>
      </c>
      <c r="D317" s="128">
        <v>0</v>
      </c>
      <c r="E317" s="161">
        <v>0</v>
      </c>
      <c r="F317" s="149">
        <v>0</v>
      </c>
      <c r="G317" s="93"/>
      <c r="H317" s="462"/>
    </row>
    <row r="318" spans="1:10" s="92" customFormat="1">
      <c r="A318" s="463" t="s">
        <v>236</v>
      </c>
      <c r="B318" s="128">
        <v>0</v>
      </c>
      <c r="C318" s="160">
        <v>0</v>
      </c>
      <c r="D318" s="128">
        <v>0</v>
      </c>
      <c r="E318" s="161">
        <v>0</v>
      </c>
      <c r="F318" s="149">
        <v>0</v>
      </c>
      <c r="G318" s="93"/>
      <c r="H318" s="462"/>
    </row>
    <row r="319" spans="1:10" s="92" customFormat="1">
      <c r="A319" s="464" t="s">
        <v>559</v>
      </c>
      <c r="B319" s="128">
        <v>0</v>
      </c>
      <c r="C319" s="160">
        <v>0</v>
      </c>
      <c r="D319" s="128">
        <v>0</v>
      </c>
      <c r="E319" s="161">
        <v>0</v>
      </c>
      <c r="F319" s="149">
        <v>0</v>
      </c>
      <c r="G319" s="93"/>
      <c r="H319" s="462"/>
    </row>
    <row r="320" spans="1:10" s="92" customFormat="1">
      <c r="A320" s="464" t="s">
        <v>239</v>
      </c>
      <c r="B320" s="128">
        <v>2</v>
      </c>
      <c r="C320" s="160">
        <v>1.4036072706856621E-4</v>
      </c>
      <c r="D320" s="128">
        <v>282412.21000000002</v>
      </c>
      <c r="E320" s="161">
        <v>1.27411971928482E-4</v>
      </c>
      <c r="F320" s="149">
        <v>0</v>
      </c>
      <c r="G320" s="93"/>
      <c r="H320" s="462"/>
    </row>
    <row r="321" spans="1:8" s="92" customFormat="1">
      <c r="A321" s="464" t="s">
        <v>240</v>
      </c>
      <c r="B321" s="128">
        <v>0</v>
      </c>
      <c r="C321" s="160">
        <v>0</v>
      </c>
      <c r="D321" s="128">
        <v>0</v>
      </c>
      <c r="E321" s="161">
        <v>0</v>
      </c>
      <c r="F321" s="149">
        <v>0</v>
      </c>
      <c r="G321" s="93"/>
      <c r="H321" s="462"/>
    </row>
    <row r="322" spans="1:8" s="92" customFormat="1" ht="15.75" thickBot="1">
      <c r="A322" s="465" t="s">
        <v>241</v>
      </c>
      <c r="B322" s="162">
        <v>54</v>
      </c>
      <c r="C322" s="163">
        <v>3.7897396308512877E-3</v>
      </c>
      <c r="D322" s="162">
        <v>6091106.0299999993</v>
      </c>
      <c r="E322" s="164">
        <v>2.7480392243230821E-3</v>
      </c>
      <c r="F322" s="165">
        <v>209.37</v>
      </c>
      <c r="G322" s="93"/>
      <c r="H322" s="462"/>
    </row>
    <row r="323" spans="1:8" ht="15.75" thickTop="1">
      <c r="A323"/>
      <c r="B323"/>
      <c r="C323"/>
      <c r="D323"/>
      <c r="E323"/>
      <c r="F323"/>
      <c r="G323" s="78"/>
      <c r="H323" s="239"/>
    </row>
    <row r="324" spans="1:8">
      <c r="A324" s="89"/>
      <c r="B324" s="2"/>
      <c r="C324" s="22"/>
      <c r="D324" s="90"/>
      <c r="E324" s="90"/>
      <c r="F324" s="78"/>
      <c r="G324" s="78"/>
      <c r="H324" s="239"/>
    </row>
    <row r="325" spans="1:8">
      <c r="F325" s="78"/>
      <c r="G325" s="78"/>
      <c r="H325" s="239"/>
    </row>
    <row r="326" spans="1:8" ht="16.5" thickBot="1">
      <c r="A326" s="466" t="s">
        <v>372</v>
      </c>
      <c r="C326" s="467"/>
      <c r="E326" s="467"/>
      <c r="F326" s="78"/>
      <c r="G326" s="78"/>
      <c r="H326" s="239"/>
    </row>
    <row r="327" spans="1:8" ht="30.6" customHeight="1" thickTop="1">
      <c r="A327" s="232" t="s">
        <v>146</v>
      </c>
      <c r="B327" s="450" t="s">
        <v>540</v>
      </c>
      <c r="C327" s="468" t="s">
        <v>311</v>
      </c>
      <c r="D327" s="450" t="s">
        <v>147</v>
      </c>
      <c r="E327" s="450" t="s">
        <v>200</v>
      </c>
      <c r="F327" s="232" t="s">
        <v>694</v>
      </c>
      <c r="G327" s="78"/>
      <c r="H327" s="239"/>
    </row>
    <row r="328" spans="1:8">
      <c r="A328" s="78" t="s">
        <v>148</v>
      </c>
      <c r="B328" s="187">
        <v>2175600633.3699999</v>
      </c>
      <c r="C328" s="452">
        <v>0.98153534801673603</v>
      </c>
      <c r="D328" s="26">
        <v>15099</v>
      </c>
      <c r="E328" s="177">
        <v>0.96819493427380565</v>
      </c>
      <c r="F328" s="469">
        <v>1.8019462100000001E-2</v>
      </c>
      <c r="G328" s="78"/>
      <c r="H328" s="239"/>
    </row>
    <row r="329" spans="1:8">
      <c r="A329" s="78" t="s">
        <v>149</v>
      </c>
      <c r="B329" s="187">
        <v>0</v>
      </c>
      <c r="C329" s="452">
        <v>0</v>
      </c>
      <c r="D329" s="26">
        <v>0</v>
      </c>
      <c r="E329" s="177">
        <v>0</v>
      </c>
      <c r="F329" s="469">
        <v>0</v>
      </c>
      <c r="G329" s="78"/>
      <c r="H329" s="239"/>
    </row>
    <row r="330" spans="1:8">
      <c r="A330" s="78" t="s">
        <v>198</v>
      </c>
      <c r="B330" s="187">
        <v>2005775.19</v>
      </c>
      <c r="C330" s="452">
        <v>9.0491757492753286E-4</v>
      </c>
      <c r="D330" s="26">
        <v>19</v>
      </c>
      <c r="E330" s="177">
        <v>1.2183392112856686E-3</v>
      </c>
      <c r="F330" s="469">
        <v>1.05382284E-2</v>
      </c>
      <c r="G330" s="78"/>
      <c r="H330" s="239"/>
    </row>
    <row r="331" spans="1:8">
      <c r="A331" s="78" t="s">
        <v>237</v>
      </c>
      <c r="B331" s="187">
        <v>10756585.630000001</v>
      </c>
      <c r="C331" s="452">
        <v>4.8528984859963044E-3</v>
      </c>
      <c r="D331" s="26">
        <v>135</v>
      </c>
      <c r="E331" s="177">
        <v>8.6566207117665921E-3</v>
      </c>
      <c r="F331" s="469">
        <v>4.6399999999999997E-2</v>
      </c>
      <c r="G331" s="78"/>
      <c r="H331" s="239"/>
    </row>
    <row r="332" spans="1:8">
      <c r="A332" s="78" t="s">
        <v>537</v>
      </c>
      <c r="B332" s="187">
        <v>28165058.280000001</v>
      </c>
      <c r="C332" s="452">
        <v>1.2706835922339947E-2</v>
      </c>
      <c r="D332" s="26">
        <v>342</v>
      </c>
      <c r="E332" s="177">
        <v>2.1930105803142034E-2</v>
      </c>
      <c r="F332" s="469">
        <v>3.2410672000000001E-2</v>
      </c>
      <c r="G332" s="78"/>
      <c r="H332" s="239"/>
    </row>
    <row r="333" spans="1:8" ht="16.5" thickBot="1">
      <c r="A333" s="470" t="s">
        <v>318</v>
      </c>
      <c r="B333" s="471">
        <v>2216528052.4700003</v>
      </c>
      <c r="C333" s="472">
        <v>0.99999999999999978</v>
      </c>
      <c r="D333" s="471">
        <v>15595</v>
      </c>
      <c r="E333" s="178">
        <v>0.99999999999999989</v>
      </c>
      <c r="F333" s="473">
        <v>1.8333286800000001E-2</v>
      </c>
      <c r="G333" s="78"/>
      <c r="H333" s="239"/>
    </row>
    <row r="334" spans="1:8" ht="16.5" thickTop="1">
      <c r="A334" s="103"/>
      <c r="B334" s="474"/>
      <c r="C334" s="475"/>
      <c r="D334" s="474"/>
      <c r="E334" s="475"/>
      <c r="F334" s="476"/>
      <c r="G334" s="78"/>
      <c r="H334" s="239"/>
    </row>
    <row r="335" spans="1:8">
      <c r="A335" s="95"/>
      <c r="B335" s="95"/>
      <c r="C335" s="95"/>
      <c r="D335" s="95"/>
      <c r="E335" s="95"/>
      <c r="F335" s="78"/>
      <c r="G335" s="78"/>
      <c r="H335" s="239"/>
    </row>
    <row r="336" spans="1:8" ht="16.5" thickBot="1">
      <c r="A336" s="224" t="s">
        <v>59</v>
      </c>
      <c r="B336" s="15"/>
      <c r="C336" s="16"/>
      <c r="E336" s="78"/>
      <c r="F336" s="78"/>
      <c r="G336" s="78"/>
      <c r="H336" s="239"/>
    </row>
    <row r="337" spans="1:10" ht="30.6" customHeight="1" thickTop="1">
      <c r="A337" s="232"/>
      <c r="B337" s="450" t="s">
        <v>60</v>
      </c>
      <c r="C337" s="3" t="s">
        <v>61</v>
      </c>
      <c r="E337" s="78"/>
      <c r="F337" s="78"/>
      <c r="G337" s="78"/>
      <c r="H337" s="239"/>
    </row>
    <row r="338" spans="1:10">
      <c r="A338" s="98" t="s">
        <v>105</v>
      </c>
      <c r="B338" s="477">
        <v>4.6399999999999997E-2</v>
      </c>
      <c r="C338" s="66">
        <v>44593</v>
      </c>
      <c r="E338" s="78"/>
      <c r="F338" s="78"/>
      <c r="G338" s="78"/>
      <c r="H338" s="239"/>
    </row>
    <row r="339" spans="1:10">
      <c r="A339" s="98" t="s">
        <v>106</v>
      </c>
      <c r="B339" s="477">
        <v>4.4900000000000002E-2</v>
      </c>
      <c r="C339" s="66">
        <v>43922</v>
      </c>
      <c r="E339" s="78"/>
      <c r="F339" s="78"/>
      <c r="G339" s="78"/>
      <c r="H339" s="239"/>
    </row>
    <row r="340" spans="1:10" ht="16.5" thickBot="1">
      <c r="A340" s="241"/>
      <c r="B340" s="478"/>
      <c r="C340" s="25"/>
      <c r="E340" s="78"/>
      <c r="F340" s="78"/>
      <c r="G340" s="78"/>
      <c r="H340" s="239"/>
    </row>
    <row r="341" spans="1:10" ht="15.75" thickTop="1">
      <c r="A341" s="459"/>
      <c r="E341" s="78"/>
      <c r="F341" s="78"/>
      <c r="G341" s="78"/>
      <c r="H341" s="239"/>
    </row>
    <row r="342" spans="1:10">
      <c r="E342" s="78"/>
      <c r="F342" s="78"/>
      <c r="G342" s="78"/>
      <c r="H342" s="239"/>
    </row>
    <row r="343" spans="1:10" ht="16.5" thickBot="1">
      <c r="A343" s="466" t="s">
        <v>50</v>
      </c>
      <c r="C343" s="467"/>
      <c r="E343" s="467"/>
      <c r="F343" s="78"/>
      <c r="G343" s="78"/>
      <c r="H343" s="239"/>
    </row>
    <row r="344" spans="1:10" ht="30.75" customHeight="1" thickTop="1">
      <c r="A344" s="232" t="s">
        <v>51</v>
      </c>
      <c r="B344" s="450" t="s">
        <v>540</v>
      </c>
      <c r="C344" s="468" t="s">
        <v>311</v>
      </c>
      <c r="D344" s="450" t="s">
        <v>64</v>
      </c>
      <c r="E344" s="232" t="s">
        <v>200</v>
      </c>
      <c r="F344" s="78"/>
      <c r="G344" s="239"/>
    </row>
    <row r="345" spans="1:10">
      <c r="A345" s="78" t="s">
        <v>213</v>
      </c>
      <c r="B345" s="26">
        <v>2185819222.21</v>
      </c>
      <c r="C345" s="452">
        <v>0.98614552600596272</v>
      </c>
      <c r="D345" s="26">
        <v>14114</v>
      </c>
      <c r="E345" s="479">
        <v>0.99052565092287181</v>
      </c>
      <c r="F345" s="78"/>
      <c r="G345" s="239"/>
    </row>
    <row r="346" spans="1:10">
      <c r="A346" s="78" t="s">
        <v>52</v>
      </c>
      <c r="B346" s="26">
        <v>30118861.039999999</v>
      </c>
      <c r="C346" s="480">
        <v>1.3588305821998006E-2</v>
      </c>
      <c r="D346" s="26">
        <v>131</v>
      </c>
      <c r="E346" s="479">
        <v>9.1936276229910869E-3</v>
      </c>
      <c r="F346" s="78"/>
      <c r="G346" s="239"/>
    </row>
    <row r="347" spans="1:10">
      <c r="A347" s="78" t="s">
        <v>53</v>
      </c>
      <c r="B347" s="26">
        <v>589969.22</v>
      </c>
      <c r="C347" s="452">
        <v>2.6616817203940399E-4</v>
      </c>
      <c r="D347" s="26">
        <v>4</v>
      </c>
      <c r="E347" s="479">
        <v>2.8072145413713241E-4</v>
      </c>
      <c r="F347" s="78"/>
      <c r="G347" s="239"/>
    </row>
    <row r="348" spans="1:10" ht="16.5" thickBot="1">
      <c r="A348" s="470" t="s">
        <v>318</v>
      </c>
      <c r="B348" s="471">
        <v>2216528052.4699998</v>
      </c>
      <c r="C348" s="481">
        <v>1.0000000000000002</v>
      </c>
      <c r="D348" s="471">
        <v>14249</v>
      </c>
      <c r="E348" s="482">
        <v>1</v>
      </c>
      <c r="F348" s="78"/>
      <c r="G348" s="239"/>
    </row>
    <row r="349" spans="1:10" ht="15.75" thickTop="1">
      <c r="A349" s="459"/>
      <c r="E349" s="78"/>
      <c r="F349" s="78"/>
      <c r="G349" s="78"/>
      <c r="H349" s="239"/>
    </row>
    <row r="350" spans="1:10" s="226" customFormat="1" ht="45">
      <c r="A350" s="640" t="s">
        <v>435</v>
      </c>
      <c r="B350" s="640"/>
      <c r="C350" s="640"/>
      <c r="D350" s="640"/>
      <c r="E350" s="640"/>
      <c r="F350" s="640"/>
      <c r="G350" s="640"/>
      <c r="H350" s="640"/>
      <c r="I350" s="640"/>
      <c r="J350" s="640"/>
    </row>
    <row r="351" spans="1:10" s="227" customFormat="1" ht="30">
      <c r="A351" s="259"/>
      <c r="B351" s="259"/>
      <c r="C351" s="259"/>
      <c r="D351" s="741" t="s">
        <v>229</v>
      </c>
      <c r="E351" s="259"/>
      <c r="F351" s="259"/>
      <c r="G351" s="259"/>
      <c r="H351" s="260" t="s">
        <v>4</v>
      </c>
      <c r="I351" s="731">
        <v>44620</v>
      </c>
      <c r="J351" s="731"/>
    </row>
    <row r="352" spans="1:10">
      <c r="C352" s="467"/>
      <c r="D352" s="483"/>
      <c r="E352" s="467"/>
      <c r="F352" s="229"/>
    </row>
    <row r="353" spans="1:6" ht="16.5" thickBot="1">
      <c r="A353" s="466" t="s">
        <v>3</v>
      </c>
      <c r="B353" s="78"/>
      <c r="C353" s="484"/>
      <c r="D353" s="485"/>
      <c r="E353" s="467"/>
      <c r="F353" s="257"/>
    </row>
    <row r="354" spans="1:6" ht="30.75" customHeight="1" thickTop="1">
      <c r="A354" s="232" t="s">
        <v>143</v>
      </c>
      <c r="B354" s="450" t="s">
        <v>540</v>
      </c>
      <c r="C354" s="468" t="s">
        <v>311</v>
      </c>
      <c r="D354" s="450" t="s">
        <v>64</v>
      </c>
      <c r="E354" s="232" t="s">
        <v>200</v>
      </c>
      <c r="F354" s="229"/>
    </row>
    <row r="355" spans="1:6">
      <c r="A355" s="78" t="s">
        <v>132</v>
      </c>
      <c r="B355" s="26">
        <v>105860251.53</v>
      </c>
      <c r="C355" s="61">
        <v>4.7759490980515247E-2</v>
      </c>
      <c r="D355" s="173">
        <v>1853</v>
      </c>
      <c r="E355" s="62">
        <v>0.1300442136290266</v>
      </c>
      <c r="F355" s="229"/>
    </row>
    <row r="356" spans="1:6">
      <c r="A356" s="78" t="s">
        <v>133</v>
      </c>
      <c r="B356" s="26">
        <v>612994707.44000006</v>
      </c>
      <c r="C356" s="61">
        <v>0.27655625957763358</v>
      </c>
      <c r="D356" s="172">
        <v>4691</v>
      </c>
      <c r="E356" s="59">
        <v>0.32921608533932206</v>
      </c>
      <c r="F356" s="229"/>
    </row>
    <row r="357" spans="1:6">
      <c r="A357" s="78" t="s">
        <v>134</v>
      </c>
      <c r="B357" s="26">
        <v>152857054.22999999</v>
      </c>
      <c r="C357" s="61">
        <v>6.8962381982787396E-2</v>
      </c>
      <c r="D357" s="172">
        <v>882</v>
      </c>
      <c r="E357" s="59">
        <v>6.1899080637237702E-2</v>
      </c>
      <c r="F357" s="229"/>
    </row>
    <row r="358" spans="1:6">
      <c r="A358" s="78" t="s">
        <v>135</v>
      </c>
      <c r="B358" s="26">
        <v>151292716.47</v>
      </c>
      <c r="C358" s="61">
        <v>6.8256621566961953E-2</v>
      </c>
      <c r="D358" s="172">
        <v>841</v>
      </c>
      <c r="E358" s="59">
        <v>5.9021685732332095E-2</v>
      </c>
      <c r="F358" s="229"/>
    </row>
    <row r="359" spans="1:6">
      <c r="A359" s="78" t="s">
        <v>136</v>
      </c>
      <c r="B359" s="26">
        <v>302862540.92000002</v>
      </c>
      <c r="C359" s="61">
        <v>0.13663826207049509</v>
      </c>
      <c r="D359" s="172">
        <v>1611</v>
      </c>
      <c r="E359" s="59">
        <v>0.11306056565373009</v>
      </c>
      <c r="F359" s="229"/>
    </row>
    <row r="360" spans="1:6">
      <c r="A360" s="78" t="s">
        <v>137</v>
      </c>
      <c r="B360" s="26">
        <v>222217649.94</v>
      </c>
      <c r="C360" s="61">
        <v>0.10025483309014317</v>
      </c>
      <c r="D360" s="172">
        <v>1076</v>
      </c>
      <c r="E360" s="59">
        <v>7.5514071162888621E-2</v>
      </c>
      <c r="F360" s="229"/>
    </row>
    <row r="361" spans="1:6">
      <c r="A361" s="78" t="s">
        <v>138</v>
      </c>
      <c r="B361" s="26">
        <v>220040747.24000001</v>
      </c>
      <c r="C361" s="61">
        <v>9.9272710306912829E-2</v>
      </c>
      <c r="D361" s="172">
        <v>1074</v>
      </c>
      <c r="E361" s="59">
        <v>7.5373710435820057E-2</v>
      </c>
      <c r="F361" s="229"/>
    </row>
    <row r="362" spans="1:6">
      <c r="A362" s="78" t="s">
        <v>139</v>
      </c>
      <c r="B362" s="26">
        <v>161242444.5</v>
      </c>
      <c r="C362" s="61">
        <v>7.2745501380105965E-2</v>
      </c>
      <c r="D362" s="172">
        <v>691</v>
      </c>
      <c r="E362" s="59">
        <v>4.8494631202189629E-2</v>
      </c>
      <c r="F362" s="229"/>
    </row>
    <row r="363" spans="1:6">
      <c r="A363" s="78" t="s">
        <v>140</v>
      </c>
      <c r="B363" s="26">
        <v>76501701.900000006</v>
      </c>
      <c r="C363" s="61">
        <v>3.4514204237004763E-2</v>
      </c>
      <c r="D363" s="172">
        <v>408</v>
      </c>
      <c r="E363" s="59">
        <v>2.8633588321987508E-2</v>
      </c>
      <c r="F363" s="229"/>
    </row>
    <row r="364" spans="1:6">
      <c r="A364" s="78" t="s">
        <v>141</v>
      </c>
      <c r="B364" s="26">
        <v>94599079.390000001</v>
      </c>
      <c r="C364" s="61">
        <v>4.2678945247087215E-2</v>
      </c>
      <c r="D364" s="172">
        <v>465</v>
      </c>
      <c r="E364" s="59">
        <v>3.2633869043441642E-2</v>
      </c>
      <c r="F364" s="229"/>
    </row>
    <row r="365" spans="1:6">
      <c r="A365" s="78" t="s">
        <v>0</v>
      </c>
      <c r="B365" s="26">
        <v>116059158.91</v>
      </c>
      <c r="C365" s="61">
        <v>5.2360789560352658E-2</v>
      </c>
      <c r="D365" s="172">
        <v>657</v>
      </c>
      <c r="E365" s="59">
        <v>4.6108498842024004E-2</v>
      </c>
      <c r="F365" s="229"/>
    </row>
    <row r="366" spans="1:6">
      <c r="A366" s="78" t="s">
        <v>1</v>
      </c>
      <c r="B366" s="26">
        <v>0</v>
      </c>
      <c r="C366" s="61">
        <v>0</v>
      </c>
      <c r="D366" s="172">
        <v>0</v>
      </c>
      <c r="E366" s="59">
        <v>0</v>
      </c>
      <c r="F366" s="229"/>
    </row>
    <row r="367" spans="1:6">
      <c r="A367" s="78" t="s">
        <v>2</v>
      </c>
      <c r="B367" s="26">
        <v>0</v>
      </c>
      <c r="C367" s="61">
        <v>0</v>
      </c>
      <c r="D367" s="174">
        <v>0</v>
      </c>
      <c r="E367" s="59">
        <v>0</v>
      </c>
      <c r="F367" s="229"/>
    </row>
    <row r="368" spans="1:6" ht="16.5" thickBot="1">
      <c r="A368" s="470" t="s">
        <v>318</v>
      </c>
      <c r="B368" s="30">
        <v>2216528052.4700003</v>
      </c>
      <c r="C368" s="31">
        <v>0.99999999999999989</v>
      </c>
      <c r="D368" s="14">
        <v>14249</v>
      </c>
      <c r="E368" s="33">
        <v>1.0000000000000002</v>
      </c>
      <c r="F368" s="229"/>
    </row>
    <row r="369" spans="1:6" ht="16.5" thickTop="1">
      <c r="A369" s="103"/>
      <c r="B369" s="67"/>
      <c r="C369" s="68"/>
      <c r="D369" s="69"/>
      <c r="F369" s="68"/>
    </row>
    <row r="370" spans="1:6" ht="15.75">
      <c r="A370" s="78"/>
      <c r="B370" s="67"/>
      <c r="C370" s="68"/>
      <c r="D370" s="69"/>
      <c r="F370" s="68"/>
    </row>
    <row r="371" spans="1:6" ht="15.75">
      <c r="A371" s="103"/>
      <c r="B371" s="67"/>
      <c r="C371" s="68"/>
      <c r="D371" s="69"/>
      <c r="F371" s="68"/>
    </row>
    <row r="372" spans="1:6" ht="16.5" thickBot="1">
      <c r="A372" s="466" t="s">
        <v>131</v>
      </c>
      <c r="B372" s="78"/>
      <c r="C372" s="484"/>
      <c r="D372" s="485"/>
      <c r="F372" s="467"/>
    </row>
    <row r="373" spans="1:6" ht="30.75" customHeight="1" thickTop="1">
      <c r="A373" s="232" t="s">
        <v>143</v>
      </c>
      <c r="B373" s="450" t="s">
        <v>540</v>
      </c>
      <c r="C373" s="468" t="s">
        <v>311</v>
      </c>
      <c r="D373" s="486" t="s">
        <v>64</v>
      </c>
      <c r="E373" s="232" t="s">
        <v>200</v>
      </c>
      <c r="F373" s="229"/>
    </row>
    <row r="374" spans="1:6">
      <c r="A374" s="78" t="s">
        <v>132</v>
      </c>
      <c r="B374" s="26">
        <v>189310885.34</v>
      </c>
      <c r="C374" s="61">
        <v>8.5408747761635762E-2</v>
      </c>
      <c r="D374" s="26">
        <v>3161</v>
      </c>
      <c r="E374" s="62">
        <v>0.2218401291318689</v>
      </c>
      <c r="F374" s="229"/>
    </row>
    <row r="375" spans="1:6">
      <c r="A375" s="78" t="s">
        <v>133</v>
      </c>
      <c r="B375" s="26">
        <v>753785450.79999995</v>
      </c>
      <c r="C375" s="61">
        <v>0.34007485263270859</v>
      </c>
      <c r="D375" s="26">
        <v>5058</v>
      </c>
      <c r="E375" s="59">
        <v>0.35497227875640397</v>
      </c>
      <c r="F375" s="229"/>
    </row>
    <row r="376" spans="1:6">
      <c r="A376" s="78" t="s">
        <v>134</v>
      </c>
      <c r="B376" s="26">
        <v>181051290.86000001</v>
      </c>
      <c r="C376" s="61">
        <v>8.1682381893720901E-2</v>
      </c>
      <c r="D376" s="26">
        <v>974</v>
      </c>
      <c r="E376" s="59">
        <v>6.8355674082391751E-2</v>
      </c>
      <c r="F376" s="229"/>
    </row>
    <row r="377" spans="1:6">
      <c r="A377" s="78" t="s">
        <v>135</v>
      </c>
      <c r="B377" s="26">
        <v>226793109.55000001</v>
      </c>
      <c r="C377" s="61">
        <v>0.10231907929036668</v>
      </c>
      <c r="D377" s="26">
        <v>1129</v>
      </c>
      <c r="E377" s="59">
        <v>7.9233630430205634E-2</v>
      </c>
      <c r="F377" s="229"/>
    </row>
    <row r="378" spans="1:6">
      <c r="A378" s="78" t="s">
        <v>136</v>
      </c>
      <c r="B378" s="26">
        <v>289367702.06999999</v>
      </c>
      <c r="C378" s="61">
        <v>0.13054998412834951</v>
      </c>
      <c r="D378" s="26">
        <v>1315</v>
      </c>
      <c r="E378" s="59">
        <v>9.2287178047582283E-2</v>
      </c>
      <c r="F378" s="229"/>
    </row>
    <row r="379" spans="1:6">
      <c r="A379" s="78" t="s">
        <v>137</v>
      </c>
      <c r="B379" s="26">
        <v>178865646.93000001</v>
      </c>
      <c r="C379" s="61">
        <v>8.0696315451852768E-2</v>
      </c>
      <c r="D379" s="26">
        <v>797</v>
      </c>
      <c r="E379" s="59">
        <v>5.5933749736823635E-2</v>
      </c>
      <c r="F379" s="229"/>
    </row>
    <row r="380" spans="1:6">
      <c r="A380" s="78" t="s">
        <v>138</v>
      </c>
      <c r="B380" s="26">
        <v>180438128.81</v>
      </c>
      <c r="C380" s="61">
        <v>8.1405750136537988E-2</v>
      </c>
      <c r="D380" s="26">
        <v>745</v>
      </c>
      <c r="E380" s="59">
        <v>5.2284370833040918E-2</v>
      </c>
      <c r="F380" s="229"/>
    </row>
    <row r="381" spans="1:6">
      <c r="A381" s="78" t="s">
        <v>139</v>
      </c>
      <c r="B381" s="26">
        <v>102509064.01000001</v>
      </c>
      <c r="C381" s="61">
        <v>4.6247582517969246E-2</v>
      </c>
      <c r="D381" s="26">
        <v>501</v>
      </c>
      <c r="E381" s="59">
        <v>3.5160362130675839E-2</v>
      </c>
      <c r="F381" s="229"/>
    </row>
    <row r="382" spans="1:6">
      <c r="A382" s="78" t="s">
        <v>140</v>
      </c>
      <c r="B382" s="26">
        <v>105857897.09</v>
      </c>
      <c r="C382" s="61">
        <v>4.7758428760708294E-2</v>
      </c>
      <c r="D382" s="26">
        <v>529</v>
      </c>
      <c r="E382" s="59">
        <v>3.7125412309635765E-2</v>
      </c>
      <c r="F382" s="229"/>
    </row>
    <row r="383" spans="1:6">
      <c r="A383" s="78" t="s">
        <v>141</v>
      </c>
      <c r="B383" s="26">
        <v>8548877.0099999998</v>
      </c>
      <c r="C383" s="61">
        <v>3.8568774261501051E-3</v>
      </c>
      <c r="D383" s="26">
        <v>40</v>
      </c>
      <c r="E383" s="59">
        <v>2.8072145413713242E-3</v>
      </c>
      <c r="F383" s="229"/>
    </row>
    <row r="384" spans="1:6">
      <c r="A384" s="78" t="s">
        <v>0</v>
      </c>
      <c r="B384" s="26">
        <v>0</v>
      </c>
      <c r="C384" s="61">
        <v>0</v>
      </c>
      <c r="D384" s="26">
        <v>0</v>
      </c>
      <c r="E384" s="59">
        <v>0</v>
      </c>
      <c r="F384" s="229"/>
    </row>
    <row r="385" spans="1:6">
      <c r="A385" s="78" t="s">
        <v>1</v>
      </c>
      <c r="B385" s="26">
        <v>0</v>
      </c>
      <c r="C385" s="61">
        <v>0</v>
      </c>
      <c r="D385" s="26">
        <v>0</v>
      </c>
      <c r="E385" s="59">
        <v>0</v>
      </c>
      <c r="F385" s="229"/>
    </row>
    <row r="386" spans="1:6">
      <c r="A386" s="78" t="s">
        <v>2</v>
      </c>
      <c r="B386" s="26">
        <v>0</v>
      </c>
      <c r="C386" s="61">
        <v>0</v>
      </c>
      <c r="D386" s="26">
        <v>0</v>
      </c>
      <c r="E386" s="59">
        <v>0</v>
      </c>
      <c r="F386" s="229"/>
    </row>
    <row r="387" spans="1:6" ht="16.5" thickBot="1">
      <c r="A387" s="470" t="s">
        <v>318</v>
      </c>
      <c r="B387" s="30">
        <v>2216528052.4700003</v>
      </c>
      <c r="C387" s="31">
        <v>0.99999999999999967</v>
      </c>
      <c r="D387" s="32">
        <v>14249</v>
      </c>
      <c r="E387" s="33">
        <v>0.99999999999999989</v>
      </c>
      <c r="F387" s="229"/>
    </row>
    <row r="388" spans="1:6" ht="15.75" thickTop="1">
      <c r="B388" s="248"/>
      <c r="C388" s="467"/>
      <c r="D388" s="483"/>
      <c r="E388" s="467"/>
      <c r="F388" s="229"/>
    </row>
    <row r="389" spans="1:6">
      <c r="A389" s="78"/>
      <c r="B389" s="248"/>
      <c r="C389" s="467"/>
      <c r="D389" s="483"/>
      <c r="E389" s="467"/>
      <c r="F389" s="229"/>
    </row>
    <row r="390" spans="1:6">
      <c r="B390" s="248"/>
      <c r="C390" s="467"/>
      <c r="D390" s="483"/>
      <c r="E390" s="467"/>
      <c r="F390" s="229"/>
    </row>
    <row r="391" spans="1:6">
      <c r="B391" s="248"/>
      <c r="C391" s="467"/>
      <c r="D391" s="483"/>
      <c r="E391" s="467"/>
      <c r="F391" s="229"/>
    </row>
    <row r="392" spans="1:6" ht="16.5" thickBot="1">
      <c r="A392" s="466" t="s">
        <v>142</v>
      </c>
      <c r="B392" s="247"/>
      <c r="C392" s="484"/>
      <c r="D392" s="485"/>
      <c r="E392" s="467"/>
      <c r="F392" s="229"/>
    </row>
    <row r="393" spans="1:6" ht="30.75" customHeight="1" thickTop="1">
      <c r="A393" s="232" t="s">
        <v>143</v>
      </c>
      <c r="B393" s="450" t="s">
        <v>540</v>
      </c>
      <c r="C393" s="487" t="s">
        <v>311</v>
      </c>
      <c r="D393" s="486" t="s">
        <v>64</v>
      </c>
      <c r="E393" s="232" t="s">
        <v>200</v>
      </c>
      <c r="F393" s="229"/>
    </row>
    <row r="394" spans="1:6">
      <c r="A394" s="78" t="s">
        <v>132</v>
      </c>
      <c r="B394" s="26">
        <v>252329120.44999999</v>
      </c>
      <c r="C394" s="61">
        <v>0.11383980462995523</v>
      </c>
      <c r="D394" s="26">
        <v>3798</v>
      </c>
      <c r="E394" s="62">
        <v>0.26654502070320724</v>
      </c>
      <c r="F394" s="229"/>
    </row>
    <row r="395" spans="1:6">
      <c r="A395" s="78" t="s">
        <v>133</v>
      </c>
      <c r="B395" s="26">
        <v>925870154.22000003</v>
      </c>
      <c r="C395" s="61">
        <v>0.41771190452033824</v>
      </c>
      <c r="D395" s="26">
        <v>5827</v>
      </c>
      <c r="E395" s="59">
        <v>0.40894097831426768</v>
      </c>
      <c r="F395" s="229"/>
    </row>
    <row r="396" spans="1:6">
      <c r="A396" s="78" t="s">
        <v>134</v>
      </c>
      <c r="B396" s="26">
        <v>238019818.02000001</v>
      </c>
      <c r="C396" s="61">
        <v>0.10738407653120442</v>
      </c>
      <c r="D396" s="26">
        <v>1147</v>
      </c>
      <c r="E396" s="59">
        <v>8.0496876973822726E-2</v>
      </c>
      <c r="F396" s="229"/>
    </row>
    <row r="397" spans="1:6">
      <c r="A397" s="78" t="s">
        <v>135</v>
      </c>
      <c r="B397" s="26">
        <v>269708271.05000001</v>
      </c>
      <c r="C397" s="61">
        <v>0.1216805132465836</v>
      </c>
      <c r="D397" s="26">
        <v>1204</v>
      </c>
      <c r="E397" s="59">
        <v>8.4497157695276867E-2</v>
      </c>
      <c r="F397" s="229"/>
    </row>
    <row r="398" spans="1:6">
      <c r="A398" s="78" t="s">
        <v>136</v>
      </c>
      <c r="B398" s="26">
        <v>220984977.59999999</v>
      </c>
      <c r="C398" s="61">
        <v>9.9698705529011541E-2</v>
      </c>
      <c r="D398" s="26">
        <v>984</v>
      </c>
      <c r="E398" s="59">
        <v>6.9057477717734572E-2</v>
      </c>
      <c r="F398" s="229"/>
    </row>
    <row r="399" spans="1:6">
      <c r="A399" s="78" t="s">
        <v>137</v>
      </c>
      <c r="B399" s="26">
        <v>202106721.65000001</v>
      </c>
      <c r="C399" s="61">
        <v>9.1181666491782623E-2</v>
      </c>
      <c r="D399" s="26">
        <v>871</v>
      </c>
      <c r="E399" s="59">
        <v>6.1127096638360585E-2</v>
      </c>
      <c r="F399" s="229"/>
    </row>
    <row r="400" spans="1:6">
      <c r="A400" s="78" t="s">
        <v>138</v>
      </c>
      <c r="B400" s="26">
        <v>89823457.769999996</v>
      </c>
      <c r="C400" s="61">
        <v>4.0524394748762474E-2</v>
      </c>
      <c r="D400" s="26">
        <v>355</v>
      </c>
      <c r="E400" s="59">
        <v>2.4914029054670501E-2</v>
      </c>
      <c r="F400" s="229"/>
    </row>
    <row r="401" spans="1:10">
      <c r="A401" s="78" t="s">
        <v>139</v>
      </c>
      <c r="B401" s="26">
        <v>14483614.529999999</v>
      </c>
      <c r="C401" s="61">
        <v>6.5343700540401927E-3</v>
      </c>
      <c r="D401" s="26">
        <v>52</v>
      </c>
      <c r="E401" s="59">
        <v>3.6493789037827214E-3</v>
      </c>
      <c r="F401" s="229"/>
    </row>
    <row r="402" spans="1:10">
      <c r="A402" s="78" t="s">
        <v>140</v>
      </c>
      <c r="B402" s="26">
        <v>2236968.64</v>
      </c>
      <c r="C402" s="212">
        <v>1.009221894352847E-3</v>
      </c>
      <c r="D402" s="26">
        <v>8</v>
      </c>
      <c r="E402" s="59">
        <v>5.6144290827426482E-4</v>
      </c>
      <c r="F402" s="229"/>
    </row>
    <row r="403" spans="1:10">
      <c r="A403" s="78" t="s">
        <v>141</v>
      </c>
      <c r="B403" s="26">
        <v>964948.54</v>
      </c>
      <c r="C403" s="212">
        <v>4.3534235396872344E-4</v>
      </c>
      <c r="D403" s="26">
        <v>3</v>
      </c>
      <c r="E403" s="59">
        <v>2.1054109060284932E-4</v>
      </c>
      <c r="F403" s="229"/>
    </row>
    <row r="404" spans="1:10">
      <c r="A404" s="78" t="s">
        <v>0</v>
      </c>
      <c r="B404" s="26">
        <v>0</v>
      </c>
      <c r="C404" s="61">
        <v>0</v>
      </c>
      <c r="D404" s="26">
        <v>0</v>
      </c>
      <c r="E404" s="59">
        <v>0</v>
      </c>
      <c r="F404" s="229"/>
    </row>
    <row r="405" spans="1:10" ht="20.25" customHeight="1">
      <c r="A405" s="78" t="s">
        <v>1</v>
      </c>
      <c r="B405" s="26">
        <v>0</v>
      </c>
      <c r="C405" s="61">
        <v>0</v>
      </c>
      <c r="D405" s="26">
        <v>0</v>
      </c>
      <c r="E405" s="59">
        <v>0</v>
      </c>
      <c r="F405" s="229"/>
    </row>
    <row r="406" spans="1:10" s="488" customFormat="1">
      <c r="A406" s="78" t="s">
        <v>2</v>
      </c>
      <c r="B406" s="26">
        <v>0</v>
      </c>
      <c r="C406" s="61">
        <v>0</v>
      </c>
      <c r="D406" s="26">
        <v>0</v>
      </c>
      <c r="E406" s="59">
        <v>0</v>
      </c>
    </row>
    <row r="407" spans="1:10" s="488" customFormat="1" ht="16.5" thickBot="1">
      <c r="A407" s="470" t="s">
        <v>318</v>
      </c>
      <c r="B407" s="34">
        <v>2216528052.4700003</v>
      </c>
      <c r="C407" s="29">
        <v>0.99999999999999978</v>
      </c>
      <c r="D407" s="30">
        <v>14249</v>
      </c>
      <c r="E407" s="35">
        <v>0.99999999999999989</v>
      </c>
    </row>
    <row r="408" spans="1:10" s="488" customFormat="1" ht="16.5" thickTop="1">
      <c r="A408" s="103"/>
      <c r="B408" s="65"/>
      <c r="C408" s="64"/>
      <c r="D408" s="67"/>
      <c r="E408" s="64"/>
    </row>
    <row r="409" spans="1:10">
      <c r="A409" s="78"/>
      <c r="B409" s="248"/>
      <c r="C409" s="467"/>
      <c r="D409" s="483"/>
      <c r="E409" s="467"/>
      <c r="F409" s="489"/>
    </row>
    <row r="410" spans="1:10" s="488" customFormat="1" ht="15.75">
      <c r="A410" s="103"/>
      <c r="B410" s="65"/>
      <c r="C410" s="64"/>
      <c r="D410" s="67"/>
      <c r="E410" s="64"/>
    </row>
    <row r="411" spans="1:10" s="488" customFormat="1" ht="15.75">
      <c r="A411" s="103"/>
      <c r="B411" s="65"/>
      <c r="C411" s="64"/>
      <c r="D411" s="67"/>
      <c r="E411" s="64"/>
    </row>
    <row r="412" spans="1:10" s="226" customFormat="1" ht="45">
      <c r="A412" s="640" t="s">
        <v>435</v>
      </c>
      <c r="B412" s="640"/>
      <c r="C412" s="640"/>
      <c r="D412" s="640"/>
      <c r="E412" s="640"/>
      <c r="F412" s="640"/>
      <c r="G412" s="640"/>
      <c r="H412" s="640"/>
      <c r="I412" s="640"/>
      <c r="J412" s="640"/>
    </row>
    <row r="413" spans="1:10" s="227" customFormat="1" ht="30">
      <c r="A413" s="259"/>
      <c r="B413" s="259"/>
      <c r="C413" s="259"/>
      <c r="D413" s="741" t="s">
        <v>229</v>
      </c>
      <c r="E413" s="259"/>
      <c r="F413" s="259"/>
      <c r="G413" s="259"/>
      <c r="H413" s="260" t="s">
        <v>4</v>
      </c>
      <c r="I413" s="731">
        <v>44620</v>
      </c>
      <c r="J413" s="731"/>
    </row>
    <row r="414" spans="1:10">
      <c r="A414" s="228"/>
      <c r="B414" s="228"/>
      <c r="C414" s="228"/>
      <c r="D414" s="228"/>
      <c r="E414" s="228"/>
      <c r="F414" s="229"/>
    </row>
    <row r="415" spans="1:10" ht="16.5" thickBot="1">
      <c r="A415" s="466" t="s">
        <v>62</v>
      </c>
      <c r="F415" s="229"/>
    </row>
    <row r="416" spans="1:10" ht="30.6" customHeight="1" thickTop="1">
      <c r="A416" s="232" t="s">
        <v>63</v>
      </c>
      <c r="B416" s="450" t="s">
        <v>540</v>
      </c>
      <c r="C416" s="450" t="s">
        <v>311</v>
      </c>
      <c r="D416" s="450" t="s">
        <v>64</v>
      </c>
      <c r="E416" s="232" t="s">
        <v>200</v>
      </c>
      <c r="F416" s="489"/>
    </row>
    <row r="417" spans="1:6">
      <c r="A417" s="78" t="s">
        <v>65</v>
      </c>
      <c r="B417" s="26">
        <v>88800228.569999993</v>
      </c>
      <c r="C417" s="27">
        <v>4.0062758723511289E-2</v>
      </c>
      <c r="D417" s="26">
        <v>617</v>
      </c>
      <c r="E417" s="27">
        <v>4.3301284300652679E-2</v>
      </c>
      <c r="F417" s="229"/>
    </row>
    <row r="418" spans="1:6">
      <c r="A418" s="78" t="s">
        <v>66</v>
      </c>
      <c r="B418" s="26">
        <v>151502867.63</v>
      </c>
      <c r="C418" s="27">
        <v>6.8351432530335876E-2</v>
      </c>
      <c r="D418" s="26">
        <v>1184</v>
      </c>
      <c r="E418" s="27">
        <v>8.3093550424591198E-2</v>
      </c>
      <c r="F418" s="229"/>
    </row>
    <row r="419" spans="1:6">
      <c r="A419" s="78" t="s">
        <v>67</v>
      </c>
      <c r="B419" s="26">
        <v>371171998.85000002</v>
      </c>
      <c r="C419" s="27">
        <v>0.16745648602840035</v>
      </c>
      <c r="D419" s="26">
        <v>1520</v>
      </c>
      <c r="E419" s="27">
        <v>0.10667415257211033</v>
      </c>
      <c r="F419" s="229"/>
    </row>
    <row r="420" spans="1:6">
      <c r="A420" s="78" t="s">
        <v>68</v>
      </c>
      <c r="B420" s="26">
        <v>47292526.950000003</v>
      </c>
      <c r="C420" s="27">
        <v>2.1336308781339047E-2</v>
      </c>
      <c r="D420" s="26">
        <v>465</v>
      </c>
      <c r="E420" s="27">
        <v>3.2633869043441642E-2</v>
      </c>
      <c r="F420" s="229"/>
    </row>
    <row r="421" spans="1:6">
      <c r="A421" s="78" t="s">
        <v>144</v>
      </c>
      <c r="B421" s="26">
        <v>179696351.52000001</v>
      </c>
      <c r="C421" s="27">
        <v>8.1071092838078174E-2</v>
      </c>
      <c r="D421" s="26">
        <v>1377</v>
      </c>
      <c r="E421" s="27">
        <v>9.6638360586707842E-2</v>
      </c>
      <c r="F421" s="229"/>
    </row>
    <row r="422" spans="1:6">
      <c r="A422" s="78" t="s">
        <v>401</v>
      </c>
      <c r="B422" s="26">
        <v>0</v>
      </c>
      <c r="C422" s="27">
        <v>0</v>
      </c>
      <c r="D422" s="26">
        <v>0</v>
      </c>
      <c r="E422" s="27">
        <v>0</v>
      </c>
      <c r="F422" s="229"/>
    </row>
    <row r="423" spans="1:6">
      <c r="A423" s="78" t="s">
        <v>125</v>
      </c>
      <c r="B423" s="26">
        <v>383449989.14999998</v>
      </c>
      <c r="C423" s="27">
        <v>0.17299577540771494</v>
      </c>
      <c r="D423" s="26">
        <v>1769</v>
      </c>
      <c r="E423" s="27">
        <v>0.12414906309214682</v>
      </c>
      <c r="F423" s="229"/>
    </row>
    <row r="424" spans="1:6">
      <c r="A424" s="78" t="s">
        <v>126</v>
      </c>
      <c r="B424" s="26">
        <v>272641748.00999999</v>
      </c>
      <c r="C424" s="27">
        <v>0.12300396907053811</v>
      </c>
      <c r="D424" s="26">
        <v>1580</v>
      </c>
      <c r="E424" s="27">
        <v>0.11088497438416731</v>
      </c>
      <c r="F424" s="229"/>
    </row>
    <row r="425" spans="1:6">
      <c r="A425" s="78" t="s">
        <v>406</v>
      </c>
      <c r="B425" s="26">
        <v>124319367.41</v>
      </c>
      <c r="C425" s="27">
        <v>5.6087432447094014E-2</v>
      </c>
      <c r="D425" s="26">
        <v>1244</v>
      </c>
      <c r="E425" s="27">
        <v>8.7304372236648192E-2</v>
      </c>
      <c r="F425" s="229"/>
    </row>
    <row r="426" spans="1:6">
      <c r="A426" s="78" t="s">
        <v>127</v>
      </c>
      <c r="B426" s="26">
        <v>201150931.75</v>
      </c>
      <c r="C426" s="27">
        <v>9.0750456113490807E-2</v>
      </c>
      <c r="D426" s="26">
        <v>1393</v>
      </c>
      <c r="E426" s="27">
        <v>9.7761246403256369E-2</v>
      </c>
      <c r="F426" s="229"/>
    </row>
    <row r="427" spans="1:6">
      <c r="A427" s="78" t="s">
        <v>128</v>
      </c>
      <c r="B427" s="26">
        <v>52017203.969999999</v>
      </c>
      <c r="C427" s="27">
        <v>2.346787531609823E-2</v>
      </c>
      <c r="D427" s="26">
        <v>467</v>
      </c>
      <c r="E427" s="27">
        <v>3.2774229770510213E-2</v>
      </c>
      <c r="F427" s="229"/>
    </row>
    <row r="428" spans="1:6">
      <c r="A428" s="78" t="s">
        <v>129</v>
      </c>
      <c r="B428" s="26">
        <v>204445367.31999999</v>
      </c>
      <c r="C428" s="27">
        <v>9.2236760591491357E-2</v>
      </c>
      <c r="D428" s="26">
        <v>1496</v>
      </c>
      <c r="E428" s="27">
        <v>0.10498982384728753</v>
      </c>
      <c r="F428" s="229"/>
    </row>
    <row r="429" spans="1:6">
      <c r="A429" s="78" t="s">
        <v>130</v>
      </c>
      <c r="B429" s="26">
        <v>140039471.34</v>
      </c>
      <c r="C429" s="27">
        <v>6.3179652151907684E-2</v>
      </c>
      <c r="D429" s="26">
        <v>1137</v>
      </c>
      <c r="E429" s="27">
        <v>7.9795073338479891E-2</v>
      </c>
      <c r="F429" s="229"/>
    </row>
    <row r="430" spans="1:6" ht="16.5" thickBot="1">
      <c r="A430" s="470" t="s">
        <v>318</v>
      </c>
      <c r="B430" s="28">
        <v>2216528052.4700003</v>
      </c>
      <c r="C430" s="29">
        <v>0.99999999999999978</v>
      </c>
      <c r="D430" s="11">
        <v>14249</v>
      </c>
      <c r="E430" s="29">
        <v>1</v>
      </c>
      <c r="F430" s="229"/>
    </row>
    <row r="431" spans="1:6" ht="15.75" thickTop="1">
      <c r="F431" s="229"/>
    </row>
    <row r="432" spans="1:6" ht="16.5" thickBot="1">
      <c r="A432" s="466" t="s">
        <v>526</v>
      </c>
      <c r="B432" s="78"/>
      <c r="C432" s="78"/>
      <c r="D432" s="78"/>
      <c r="F432" s="229"/>
    </row>
    <row r="433" spans="1:6" ht="30.6" customHeight="1" thickTop="1">
      <c r="A433" s="232" t="s">
        <v>340</v>
      </c>
      <c r="B433" s="450" t="s">
        <v>540</v>
      </c>
      <c r="C433" s="450" t="s">
        <v>311</v>
      </c>
      <c r="D433" s="450" t="s">
        <v>64</v>
      </c>
      <c r="E433" s="232" t="s">
        <v>200</v>
      </c>
      <c r="F433" s="229"/>
    </row>
    <row r="434" spans="1:6">
      <c r="A434" s="490" t="s">
        <v>5</v>
      </c>
      <c r="B434" s="26">
        <v>167867.78</v>
      </c>
      <c r="C434" s="61">
        <v>7.5734561452058135E-5</v>
      </c>
      <c r="D434" s="26">
        <v>99</v>
      </c>
      <c r="E434" s="27">
        <v>6.947855989894028E-3</v>
      </c>
      <c r="F434" s="229"/>
    </row>
    <row r="435" spans="1:6">
      <c r="A435" s="490" t="s">
        <v>6</v>
      </c>
      <c r="B435" s="26">
        <v>894507.35</v>
      </c>
      <c r="C435" s="61">
        <v>4.0356238622976171E-4</v>
      </c>
      <c r="D435" s="26">
        <v>113</v>
      </c>
      <c r="E435" s="27">
        <v>7.930381079373992E-3</v>
      </c>
      <c r="F435" s="229"/>
    </row>
    <row r="436" spans="1:6">
      <c r="A436" s="490" t="s">
        <v>7</v>
      </c>
      <c r="B436" s="26">
        <v>10260886.73</v>
      </c>
      <c r="C436" s="61">
        <v>4.6292609374222549E-3</v>
      </c>
      <c r="D436" s="26">
        <v>581</v>
      </c>
      <c r="E436" s="27">
        <v>4.0774791213418489E-2</v>
      </c>
      <c r="F436" s="229"/>
    </row>
    <row r="437" spans="1:6">
      <c r="A437" s="490" t="s">
        <v>8</v>
      </c>
      <c r="B437" s="26">
        <v>51143509.380000003</v>
      </c>
      <c r="C437" s="61">
        <v>2.3073702732075933E-2</v>
      </c>
      <c r="D437" s="26">
        <v>1340</v>
      </c>
      <c r="E437" s="27">
        <v>9.404168713593937E-2</v>
      </c>
      <c r="F437" s="229"/>
    </row>
    <row r="438" spans="1:6">
      <c r="A438" s="490" t="s">
        <v>9</v>
      </c>
      <c r="B438" s="26">
        <v>98173614.640000001</v>
      </c>
      <c r="C438" s="61">
        <v>4.429161838515857E-2</v>
      </c>
      <c r="D438" s="26">
        <v>1567</v>
      </c>
      <c r="E438" s="27">
        <v>0.10997262965822163</v>
      </c>
      <c r="F438" s="229"/>
    </row>
    <row r="439" spans="1:6">
      <c r="A439" s="490" t="s">
        <v>10</v>
      </c>
      <c r="B439" s="26">
        <v>142453742.11000001</v>
      </c>
      <c r="C439" s="61">
        <v>6.4268864971618961E-2</v>
      </c>
      <c r="D439" s="26">
        <v>1629</v>
      </c>
      <c r="E439" s="27">
        <v>0.11432381219734718</v>
      </c>
      <c r="F439" s="229"/>
    </row>
    <row r="440" spans="1:6">
      <c r="A440" s="490" t="s">
        <v>11</v>
      </c>
      <c r="B440" s="26">
        <v>375070996.11000001</v>
      </c>
      <c r="C440" s="61">
        <v>0.16921554215929616</v>
      </c>
      <c r="D440" s="26">
        <v>3024</v>
      </c>
      <c r="E440" s="27">
        <v>0.21222541932767211</v>
      </c>
      <c r="F440" s="229"/>
    </row>
    <row r="441" spans="1:6">
      <c r="A441" s="490" t="s">
        <v>12</v>
      </c>
      <c r="B441" s="26">
        <v>380461243.00999999</v>
      </c>
      <c r="C441" s="61">
        <v>0.17164738455984385</v>
      </c>
      <c r="D441" s="26">
        <v>2193</v>
      </c>
      <c r="E441" s="27">
        <v>0.15390553723068284</v>
      </c>
      <c r="F441" s="229"/>
    </row>
    <row r="442" spans="1:6">
      <c r="A442" s="490" t="s">
        <v>13</v>
      </c>
      <c r="B442" s="26">
        <v>317037776.69999999</v>
      </c>
      <c r="C442" s="61">
        <v>0.14303350519146696</v>
      </c>
      <c r="D442" s="26">
        <v>1420</v>
      </c>
      <c r="E442" s="27">
        <v>9.9656116218682006E-2</v>
      </c>
      <c r="F442" s="229"/>
    </row>
    <row r="443" spans="1:6">
      <c r="A443" s="490" t="s">
        <v>14</v>
      </c>
      <c r="B443" s="26">
        <v>220203840.94999999</v>
      </c>
      <c r="C443" s="61">
        <v>9.9346291017889249E-2</v>
      </c>
      <c r="D443" s="26">
        <v>805</v>
      </c>
      <c r="E443" s="27">
        <v>5.6495192645097898E-2</v>
      </c>
      <c r="F443" s="229"/>
    </row>
    <row r="444" spans="1:6">
      <c r="A444" s="490" t="s">
        <v>15</v>
      </c>
      <c r="B444" s="26">
        <v>177412367.66999999</v>
      </c>
      <c r="C444" s="61">
        <v>8.0040659748158605E-2</v>
      </c>
      <c r="D444" s="26">
        <v>549</v>
      </c>
      <c r="E444" s="27">
        <v>3.8529019580321427E-2</v>
      </c>
      <c r="F444" s="229"/>
    </row>
    <row r="445" spans="1:6">
      <c r="A445" s="490" t="s">
        <v>16</v>
      </c>
      <c r="B445" s="26">
        <v>112694124.48</v>
      </c>
      <c r="C445" s="61">
        <v>5.0842633980841642E-2</v>
      </c>
      <c r="D445" s="26">
        <v>302</v>
      </c>
      <c r="E445" s="27">
        <v>2.1194469787353499E-2</v>
      </c>
      <c r="F445" s="229"/>
    </row>
    <row r="446" spans="1:6">
      <c r="A446" s="490" t="s">
        <v>17</v>
      </c>
      <c r="B446" s="26">
        <v>89746827.359999999</v>
      </c>
      <c r="C446" s="61">
        <v>4.0489822477089835E-2</v>
      </c>
      <c r="D446" s="26">
        <v>212</v>
      </c>
      <c r="E446" s="27">
        <v>1.4878237069268019E-2</v>
      </c>
      <c r="F446" s="229"/>
    </row>
    <row r="447" spans="1:6">
      <c r="A447" s="490" t="s">
        <v>18</v>
      </c>
      <c r="B447" s="26">
        <v>66384064.82</v>
      </c>
      <c r="C447" s="61">
        <v>2.9949571243199264E-2</v>
      </c>
      <c r="D447" s="26">
        <v>140</v>
      </c>
      <c r="E447" s="27">
        <v>9.8252508947996343E-3</v>
      </c>
      <c r="F447" s="229"/>
    </row>
    <row r="448" spans="1:6">
      <c r="A448" s="490" t="s">
        <v>19</v>
      </c>
      <c r="B448" s="26">
        <v>79169708.439999998</v>
      </c>
      <c r="C448" s="61">
        <v>3.571789147977477E-2</v>
      </c>
      <c r="D448" s="26">
        <v>145</v>
      </c>
      <c r="E448" s="27">
        <v>1.017615271247105E-2</v>
      </c>
      <c r="F448" s="229"/>
    </row>
    <row r="449" spans="1:6">
      <c r="A449" s="490" t="s">
        <v>20</v>
      </c>
      <c r="B449" s="26">
        <v>41990123.060000002</v>
      </c>
      <c r="C449" s="61">
        <v>1.8944097284583458E-2</v>
      </c>
      <c r="D449" s="26">
        <v>65</v>
      </c>
      <c r="E449" s="27">
        <v>4.5617236297284024E-3</v>
      </c>
      <c r="F449" s="229"/>
    </row>
    <row r="450" spans="1:6">
      <c r="A450" s="490" t="s">
        <v>21</v>
      </c>
      <c r="B450" s="26">
        <v>24672987.27</v>
      </c>
      <c r="C450" s="61">
        <v>1.1131367023532825E-2</v>
      </c>
      <c r="D450" s="26">
        <v>33</v>
      </c>
      <c r="E450" s="27">
        <v>2.3159519966313427E-3</v>
      </c>
      <c r="F450" s="229"/>
    </row>
    <row r="451" spans="1:6">
      <c r="A451" s="490" t="s">
        <v>22</v>
      </c>
      <c r="B451" s="26">
        <v>18694350.530000001</v>
      </c>
      <c r="C451" s="61">
        <v>8.434068997758835E-3</v>
      </c>
      <c r="D451" s="26">
        <v>22</v>
      </c>
      <c r="E451" s="27">
        <v>1.5439679977542285E-3</v>
      </c>
      <c r="F451" s="229"/>
    </row>
    <row r="452" spans="1:6">
      <c r="A452" s="490" t="s">
        <v>23</v>
      </c>
      <c r="B452" s="26">
        <v>8547842.8000000007</v>
      </c>
      <c r="C452" s="61">
        <v>3.856410836070702E-3</v>
      </c>
      <c r="D452" s="26">
        <v>9</v>
      </c>
      <c r="E452" s="27">
        <v>6.3162327180854799E-4</v>
      </c>
      <c r="F452" s="229"/>
    </row>
    <row r="453" spans="1:6">
      <c r="A453" s="490" t="s">
        <v>24</v>
      </c>
      <c r="B453" s="26">
        <v>1347671.28</v>
      </c>
      <c r="C453" s="61">
        <v>6.0801002653596687E-4</v>
      </c>
      <c r="D453" s="26">
        <v>1</v>
      </c>
      <c r="E453" s="27">
        <v>7.0180363534283103E-5</v>
      </c>
      <c r="F453" s="229"/>
    </row>
    <row r="454" spans="1:6" ht="16.5" thickBot="1">
      <c r="A454" s="470" t="s">
        <v>318</v>
      </c>
      <c r="B454" s="11">
        <v>2216528052.4700007</v>
      </c>
      <c r="C454" s="12">
        <v>0.99999999999999967</v>
      </c>
      <c r="D454" s="34">
        <v>14249</v>
      </c>
      <c r="E454" s="29">
        <v>1</v>
      </c>
      <c r="F454" s="229"/>
    </row>
    <row r="455" spans="1:6" ht="16.5" thickTop="1">
      <c r="A455" s="103"/>
      <c r="B455" s="39"/>
      <c r="C455" s="64"/>
      <c r="D455" s="65"/>
      <c r="E455" s="64"/>
      <c r="F455" s="229"/>
    </row>
    <row r="456" spans="1:6" ht="15.75">
      <c r="A456" s="103"/>
      <c r="B456" s="39"/>
      <c r="C456" s="64"/>
      <c r="D456" s="65"/>
      <c r="E456" s="64"/>
      <c r="F456" s="229"/>
    </row>
    <row r="457" spans="1:6" ht="15.75">
      <c r="A457" s="103"/>
      <c r="B457" s="39"/>
      <c r="C457" s="64"/>
      <c r="D457" s="65"/>
      <c r="E457" s="64"/>
      <c r="F457" s="229"/>
    </row>
    <row r="458" spans="1:6" ht="15.75">
      <c r="A458" s="103"/>
      <c r="B458" s="39"/>
      <c r="C458" s="64"/>
      <c r="D458" s="65"/>
      <c r="E458" s="64"/>
      <c r="F458" s="229"/>
    </row>
    <row r="459" spans="1:6" ht="15.75">
      <c r="A459" s="103"/>
      <c r="B459" s="39"/>
      <c r="C459" s="64"/>
      <c r="D459" s="65"/>
      <c r="E459" s="64"/>
      <c r="F459" s="229"/>
    </row>
    <row r="460" spans="1:6" ht="15.75">
      <c r="A460" s="103"/>
      <c r="B460" s="39"/>
      <c r="C460" s="64"/>
      <c r="D460" s="65"/>
      <c r="E460" s="64"/>
      <c r="F460" s="229"/>
    </row>
    <row r="461" spans="1:6" ht="15.75">
      <c r="A461" s="103"/>
      <c r="B461" s="39"/>
      <c r="C461" s="64"/>
      <c r="D461" s="65"/>
      <c r="E461" s="64"/>
      <c r="F461" s="229"/>
    </row>
    <row r="462" spans="1:6" ht="15.75">
      <c r="A462" s="103"/>
      <c r="B462" s="39"/>
      <c r="C462" s="64"/>
      <c r="D462" s="65"/>
      <c r="E462" s="64"/>
      <c r="F462" s="229"/>
    </row>
    <row r="463" spans="1:6" ht="15.75">
      <c r="A463" s="103"/>
      <c r="B463" s="39"/>
      <c r="C463" s="64"/>
      <c r="D463" s="65"/>
      <c r="E463" s="64"/>
      <c r="F463" s="229"/>
    </row>
    <row r="464" spans="1:6" ht="15.75">
      <c r="A464" s="103"/>
      <c r="B464" s="39"/>
      <c r="C464" s="64"/>
      <c r="D464" s="65"/>
      <c r="E464" s="64"/>
      <c r="F464" s="229"/>
    </row>
    <row r="465" spans="1:10" ht="15.75">
      <c r="A465" s="103"/>
      <c r="B465" s="39"/>
      <c r="C465" s="64"/>
      <c r="D465" s="65"/>
      <c r="E465" s="64"/>
      <c r="F465" s="229"/>
    </row>
    <row r="466" spans="1:10" ht="15.75">
      <c r="A466" s="103"/>
      <c r="B466" s="39"/>
      <c r="C466" s="64"/>
      <c r="D466" s="65"/>
      <c r="E466" s="64"/>
      <c r="F466" s="229"/>
    </row>
    <row r="467" spans="1:10" ht="15.75">
      <c r="A467" s="103"/>
      <c r="B467" s="39"/>
      <c r="C467" s="64"/>
      <c r="D467" s="65"/>
      <c r="E467" s="64"/>
      <c r="F467" s="229"/>
    </row>
    <row r="468" spans="1:10" ht="15.75">
      <c r="A468" s="103"/>
      <c r="B468" s="39"/>
      <c r="C468" s="64"/>
      <c r="D468" s="65"/>
      <c r="E468" s="64"/>
      <c r="F468" s="229"/>
    </row>
    <row r="469" spans="1:10" ht="15.75">
      <c r="A469" s="103"/>
      <c r="B469" s="39"/>
      <c r="C469" s="64"/>
      <c r="D469" s="65"/>
      <c r="E469" s="64"/>
      <c r="F469" s="229"/>
    </row>
    <row r="470" spans="1:10" ht="15.75">
      <c r="A470" s="103"/>
      <c r="B470" s="39"/>
      <c r="C470" s="64"/>
      <c r="D470" s="65"/>
      <c r="E470" s="64"/>
      <c r="F470" s="229"/>
    </row>
    <row r="471" spans="1:10" ht="15.75">
      <c r="A471" s="103"/>
      <c r="B471" s="39"/>
      <c r="C471" s="64"/>
      <c r="D471" s="65"/>
      <c r="E471" s="64"/>
      <c r="F471" s="229"/>
    </row>
    <row r="472" spans="1:10" ht="15.75">
      <c r="A472" s="103"/>
      <c r="B472" s="39"/>
      <c r="C472" s="64"/>
      <c r="D472" s="65"/>
      <c r="E472" s="64"/>
      <c r="F472" s="229"/>
    </row>
    <row r="473" spans="1:10" ht="15.75">
      <c r="A473" s="103"/>
      <c r="B473" s="39"/>
      <c r="C473" s="64"/>
      <c r="D473" s="65"/>
      <c r="E473" s="64"/>
      <c r="F473" s="229"/>
    </row>
    <row r="474" spans="1:10" s="226" customFormat="1" ht="45">
      <c r="A474" s="640" t="s">
        <v>435</v>
      </c>
      <c r="B474" s="640"/>
      <c r="C474" s="640"/>
      <c r="D474" s="640"/>
      <c r="E474" s="640"/>
      <c r="F474" s="640"/>
      <c r="G474" s="640"/>
      <c r="H474" s="640"/>
      <c r="I474" s="640"/>
      <c r="J474" s="640"/>
    </row>
    <row r="475" spans="1:10" s="227" customFormat="1" ht="30">
      <c r="A475" s="259"/>
      <c r="B475" s="259"/>
      <c r="C475" s="259"/>
      <c r="D475" s="741" t="s">
        <v>229</v>
      </c>
      <c r="E475" s="259"/>
      <c r="F475" s="259"/>
      <c r="G475" s="259"/>
      <c r="H475" s="260" t="s">
        <v>4</v>
      </c>
      <c r="I475" s="731">
        <v>44620</v>
      </c>
      <c r="J475" s="731"/>
    </row>
    <row r="476" spans="1:10" s="96" customFormat="1">
      <c r="F476" s="229"/>
      <c r="G476" s="229"/>
      <c r="H476" s="229"/>
    </row>
    <row r="477" spans="1:10" ht="16.5" thickBot="1">
      <c r="A477" s="466" t="s">
        <v>150</v>
      </c>
      <c r="B477" s="485"/>
      <c r="C477" s="484"/>
      <c r="D477" s="485"/>
      <c r="E477" s="467"/>
      <c r="F477" s="229"/>
    </row>
    <row r="478" spans="1:10" ht="30.6" customHeight="1" thickTop="1">
      <c r="A478" s="232" t="s">
        <v>151</v>
      </c>
      <c r="B478" s="450" t="s">
        <v>540</v>
      </c>
      <c r="C478" s="468" t="s">
        <v>311</v>
      </c>
      <c r="D478" s="486" t="s">
        <v>64</v>
      </c>
      <c r="E478" s="232" t="s">
        <v>200</v>
      </c>
      <c r="F478" s="489"/>
    </row>
    <row r="479" spans="1:10">
      <c r="A479" s="78" t="s">
        <v>332</v>
      </c>
      <c r="B479" s="26">
        <v>519866676.08999997</v>
      </c>
      <c r="C479" s="63">
        <v>0.23454098652651098</v>
      </c>
      <c r="D479" s="26">
        <v>3013</v>
      </c>
      <c r="E479" s="60">
        <v>0.21145343532879501</v>
      </c>
      <c r="F479" s="229"/>
    </row>
    <row r="480" spans="1:10">
      <c r="A480" s="78" t="s">
        <v>25</v>
      </c>
      <c r="B480" s="26">
        <v>594817867.16999996</v>
      </c>
      <c r="C480" s="63">
        <v>0.26835566845506936</v>
      </c>
      <c r="D480" s="26">
        <v>3520</v>
      </c>
      <c r="E480" s="60">
        <v>0.24703487964067655</v>
      </c>
      <c r="F480" s="229"/>
    </row>
    <row r="481" spans="1:6">
      <c r="A481" s="78" t="s">
        <v>26</v>
      </c>
      <c r="B481" s="26">
        <v>307737610.94999999</v>
      </c>
      <c r="C481" s="63">
        <v>0.13883767931882066</v>
      </c>
      <c r="D481" s="26">
        <v>1779</v>
      </c>
      <c r="E481" s="60">
        <v>0.12485086672748964</v>
      </c>
      <c r="F481" s="229"/>
    </row>
    <row r="482" spans="1:6">
      <c r="A482" s="78" t="s">
        <v>27</v>
      </c>
      <c r="B482" s="26">
        <v>324413710.60000002</v>
      </c>
      <c r="C482" s="63">
        <v>0.14636120225886057</v>
      </c>
      <c r="D482" s="26">
        <v>1981</v>
      </c>
      <c r="E482" s="60">
        <v>0.13902730016141485</v>
      </c>
      <c r="F482" s="229"/>
    </row>
    <row r="483" spans="1:6">
      <c r="A483" s="78" t="s">
        <v>28</v>
      </c>
      <c r="B483" s="26">
        <v>183578598.74000001</v>
      </c>
      <c r="C483" s="63">
        <v>8.2822592087399116E-2</v>
      </c>
      <c r="D483" s="26">
        <v>1397</v>
      </c>
      <c r="E483" s="60">
        <v>9.8041967857393497E-2</v>
      </c>
      <c r="F483" s="229"/>
    </row>
    <row r="484" spans="1:6">
      <c r="A484" s="78" t="s">
        <v>29</v>
      </c>
      <c r="B484" s="26">
        <v>160722770.97999999</v>
      </c>
      <c r="C484" s="63">
        <v>7.2511047537114487E-2</v>
      </c>
      <c r="D484" s="26">
        <v>1431</v>
      </c>
      <c r="E484" s="60">
        <v>0.10042810021755913</v>
      </c>
      <c r="F484" s="229"/>
    </row>
    <row r="485" spans="1:6">
      <c r="A485" s="78" t="s">
        <v>30</v>
      </c>
      <c r="B485" s="26">
        <v>117514475.34</v>
      </c>
      <c r="C485" s="63">
        <v>5.3017364345579611E-2</v>
      </c>
      <c r="D485" s="26">
        <v>1058</v>
      </c>
      <c r="E485" s="60">
        <v>7.425082461927153E-2</v>
      </c>
      <c r="F485" s="229"/>
    </row>
    <row r="486" spans="1:6">
      <c r="A486" s="78" t="s">
        <v>31</v>
      </c>
      <c r="B486" s="26">
        <v>6711879.5899999999</v>
      </c>
      <c r="C486" s="63">
        <v>3.0281049601517921E-3</v>
      </c>
      <c r="D486" s="26">
        <v>57</v>
      </c>
      <c r="E486" s="60">
        <v>4.000280721454137E-3</v>
      </c>
      <c r="F486" s="229"/>
    </row>
    <row r="487" spans="1:6">
      <c r="A487" s="78" t="s">
        <v>32</v>
      </c>
      <c r="B487" s="26">
        <v>1164463.01</v>
      </c>
      <c r="C487" s="63">
        <v>5.2535451049327993E-4</v>
      </c>
      <c r="D487" s="26">
        <v>13</v>
      </c>
      <c r="E487" s="60">
        <v>9.1234472594568035E-4</v>
      </c>
      <c r="F487" s="229"/>
    </row>
    <row r="488" spans="1:6">
      <c r="A488" s="78" t="s">
        <v>33</v>
      </c>
      <c r="B488" s="26">
        <v>0</v>
      </c>
      <c r="C488" s="63">
        <v>0</v>
      </c>
      <c r="D488" s="26">
        <v>0</v>
      </c>
      <c r="E488" s="60">
        <v>0</v>
      </c>
      <c r="F488" s="229"/>
    </row>
    <row r="489" spans="1:6">
      <c r="A489" s="78" t="s">
        <v>34</v>
      </c>
      <c r="B489" s="26">
        <v>0</v>
      </c>
      <c r="C489" s="63">
        <v>0</v>
      </c>
      <c r="D489" s="26">
        <v>0</v>
      </c>
      <c r="E489" s="60">
        <v>0</v>
      </c>
      <c r="F489" s="229"/>
    </row>
    <row r="490" spans="1:6">
      <c r="A490" s="78" t="s">
        <v>35</v>
      </c>
      <c r="B490" s="26">
        <v>0</v>
      </c>
      <c r="C490" s="63">
        <v>0</v>
      </c>
      <c r="D490" s="26">
        <v>0</v>
      </c>
      <c r="E490" s="60">
        <v>0</v>
      </c>
      <c r="F490" s="229"/>
    </row>
    <row r="491" spans="1:6">
      <c r="A491" s="78" t="s">
        <v>36</v>
      </c>
      <c r="B491" s="26">
        <v>0</v>
      </c>
      <c r="C491" s="63">
        <v>0</v>
      </c>
      <c r="D491" s="26">
        <v>0</v>
      </c>
      <c r="E491" s="60">
        <v>0</v>
      </c>
      <c r="F491" s="229"/>
    </row>
    <row r="492" spans="1:6" ht="16.5" thickBot="1">
      <c r="A492" s="470" t="s">
        <v>318</v>
      </c>
      <c r="B492" s="11">
        <v>2216528052.4700003</v>
      </c>
      <c r="C492" s="12">
        <v>0.99999999999999967</v>
      </c>
      <c r="D492" s="34">
        <v>14249</v>
      </c>
      <c r="E492" s="29">
        <v>1</v>
      </c>
      <c r="F492" s="229"/>
    </row>
    <row r="493" spans="1:6" ht="16.5" thickTop="1">
      <c r="B493" s="10"/>
      <c r="C493" s="36"/>
      <c r="D493" s="9"/>
      <c r="E493" s="36"/>
      <c r="F493" s="229"/>
    </row>
    <row r="494" spans="1:6" ht="16.5" thickBot="1">
      <c r="A494" s="466" t="s">
        <v>37</v>
      </c>
      <c r="B494" s="78"/>
      <c r="C494" s="78"/>
      <c r="D494" s="78"/>
      <c r="F494" s="229"/>
    </row>
    <row r="495" spans="1:6" ht="30.6" customHeight="1" thickTop="1">
      <c r="A495" s="232" t="s">
        <v>38</v>
      </c>
      <c r="B495" s="450" t="s">
        <v>540</v>
      </c>
      <c r="C495" s="468" t="s">
        <v>311</v>
      </c>
      <c r="D495" s="450" t="s">
        <v>64</v>
      </c>
      <c r="E495" s="232" t="s">
        <v>200</v>
      </c>
      <c r="F495" s="489"/>
    </row>
    <row r="496" spans="1:6">
      <c r="A496" s="78" t="s">
        <v>39</v>
      </c>
      <c r="B496" s="26">
        <v>2920001.69</v>
      </c>
      <c r="C496" s="61">
        <v>1.3173763746170864E-3</v>
      </c>
      <c r="D496" s="26">
        <v>219</v>
      </c>
      <c r="E496" s="62">
        <v>1.5369499614008001E-2</v>
      </c>
      <c r="F496" s="229"/>
    </row>
    <row r="497" spans="1:6">
      <c r="A497" s="78" t="s">
        <v>40</v>
      </c>
      <c r="B497" s="26">
        <v>25112527</v>
      </c>
      <c r="C497" s="61">
        <v>1.1329668023833814E-2</v>
      </c>
      <c r="D497" s="26">
        <v>681</v>
      </c>
      <c r="E497" s="59">
        <v>4.7792827566846795E-2</v>
      </c>
      <c r="F497" s="229"/>
    </row>
    <row r="498" spans="1:6">
      <c r="A498" s="78" t="s">
        <v>41</v>
      </c>
      <c r="B498" s="26">
        <v>154541338.78999999</v>
      </c>
      <c r="C498" s="61">
        <v>6.9722257120899508E-2</v>
      </c>
      <c r="D498" s="26">
        <v>2076</v>
      </c>
      <c r="E498" s="59">
        <v>0.14569443469717172</v>
      </c>
      <c r="F498" s="229"/>
    </row>
    <row r="499" spans="1:6">
      <c r="A499" s="78" t="s">
        <v>42</v>
      </c>
      <c r="B499" s="26">
        <v>344616816.30000001</v>
      </c>
      <c r="C499" s="61">
        <v>0.15547595525171648</v>
      </c>
      <c r="D499" s="26">
        <v>2735</v>
      </c>
      <c r="E499" s="59">
        <v>0.1919432942662643</v>
      </c>
      <c r="F499" s="229"/>
    </row>
    <row r="500" spans="1:6">
      <c r="A500" s="78" t="s">
        <v>43</v>
      </c>
      <c r="B500" s="26">
        <v>550518590.46000004</v>
      </c>
      <c r="C500" s="61">
        <v>0.24836978257348316</v>
      </c>
      <c r="D500" s="26">
        <v>3249</v>
      </c>
      <c r="E500" s="59">
        <v>0.22801600112288581</v>
      </c>
      <c r="F500" s="229"/>
    </row>
    <row r="501" spans="1:6">
      <c r="A501" s="78" t="s">
        <v>44</v>
      </c>
      <c r="B501" s="26">
        <v>640808216.33000004</v>
      </c>
      <c r="C501" s="61">
        <v>0.28910449187228282</v>
      </c>
      <c r="D501" s="26">
        <v>3052</v>
      </c>
      <c r="E501" s="59">
        <v>0.21419046950663204</v>
      </c>
      <c r="F501" s="229"/>
    </row>
    <row r="502" spans="1:6">
      <c r="A502" s="78" t="s">
        <v>45</v>
      </c>
      <c r="B502" s="26">
        <v>322838976.30000001</v>
      </c>
      <c r="C502" s="61">
        <v>0.14565075138130673</v>
      </c>
      <c r="D502" s="26">
        <v>1455</v>
      </c>
      <c r="E502" s="59">
        <v>0.10211242894238193</v>
      </c>
      <c r="F502" s="229"/>
    </row>
    <row r="503" spans="1:6">
      <c r="A503" s="78" t="s">
        <v>46</v>
      </c>
      <c r="B503" s="26">
        <v>175171585.59999999</v>
      </c>
      <c r="C503" s="61">
        <v>7.9029717401860336E-2</v>
      </c>
      <c r="D503" s="26">
        <v>782</v>
      </c>
      <c r="E503" s="59">
        <v>5.488104428380939E-2</v>
      </c>
      <c r="F503" s="229"/>
    </row>
    <row r="504" spans="1:6" ht="17.25" customHeight="1" thickBot="1">
      <c r="A504" s="470" t="s">
        <v>318</v>
      </c>
      <c r="B504" s="471">
        <v>2216528052.4700003</v>
      </c>
      <c r="C504" s="12">
        <v>1</v>
      </c>
      <c r="D504" s="471">
        <v>14249</v>
      </c>
      <c r="E504" s="35">
        <v>0.99999999999999989</v>
      </c>
      <c r="F504" s="229"/>
    </row>
    <row r="505" spans="1:6" ht="15.75" thickTop="1">
      <c r="F505" s="229"/>
    </row>
    <row r="506" spans="1:6" ht="16.5" thickBot="1">
      <c r="A506" s="466" t="s">
        <v>400</v>
      </c>
      <c r="F506" s="229"/>
    </row>
    <row r="507" spans="1:6" ht="30.6" customHeight="1" thickTop="1">
      <c r="A507" s="232" t="s">
        <v>38</v>
      </c>
      <c r="B507" s="450" t="s">
        <v>213</v>
      </c>
      <c r="C507" s="450" t="s">
        <v>52</v>
      </c>
      <c r="D507" s="232" t="s">
        <v>53</v>
      </c>
      <c r="F507" s="229"/>
    </row>
    <row r="508" spans="1:6">
      <c r="A508" s="78" t="s">
        <v>39</v>
      </c>
      <c r="B508" s="26">
        <v>2915001.7899999996</v>
      </c>
      <c r="C508" s="26">
        <v>4999.8999999999996</v>
      </c>
      <c r="D508" s="76">
        <v>0</v>
      </c>
      <c r="F508" s="489"/>
    </row>
    <row r="509" spans="1:6">
      <c r="A509" s="78" t="s">
        <v>40</v>
      </c>
      <c r="B509" s="26">
        <v>24648141.029999975</v>
      </c>
      <c r="C509" s="26">
        <v>377205.47</v>
      </c>
      <c r="D509" s="77">
        <v>87180.5</v>
      </c>
      <c r="F509" s="489"/>
    </row>
    <row r="510" spans="1:6">
      <c r="A510" s="78" t="s">
        <v>41</v>
      </c>
      <c r="B510" s="26">
        <v>149228770.35999981</v>
      </c>
      <c r="C510" s="26">
        <v>5312568.4300000016</v>
      </c>
      <c r="D510" s="77">
        <v>0</v>
      </c>
      <c r="F510" s="489"/>
    </row>
    <row r="511" spans="1:6">
      <c r="A511" s="78" t="s">
        <v>42</v>
      </c>
      <c r="B511" s="26">
        <v>338104630.42000043</v>
      </c>
      <c r="C511" s="26">
        <v>6437082.4599999981</v>
      </c>
      <c r="D511" s="77">
        <v>75103.42</v>
      </c>
      <c r="F511" s="489"/>
    </row>
    <row r="512" spans="1:6">
      <c r="A512" s="78" t="s">
        <v>43</v>
      </c>
      <c r="B512" s="26">
        <v>542807415.36999977</v>
      </c>
      <c r="C512" s="26">
        <v>7557855.9399999995</v>
      </c>
      <c r="D512" s="77">
        <v>153319.15</v>
      </c>
      <c r="F512" s="229"/>
    </row>
    <row r="513" spans="1:6">
      <c r="A513" s="78" t="s">
        <v>44</v>
      </c>
      <c r="B513" s="26">
        <v>631581864.9900018</v>
      </c>
      <c r="C513" s="26">
        <v>8951985.1899999976</v>
      </c>
      <c r="D513" s="77">
        <v>274366.15000000002</v>
      </c>
      <c r="F513" s="229"/>
    </row>
    <row r="514" spans="1:6">
      <c r="A514" s="78" t="s">
        <v>45</v>
      </c>
      <c r="B514" s="26">
        <v>321802791.54999971</v>
      </c>
      <c r="C514" s="26">
        <v>1036184.75</v>
      </c>
      <c r="D514" s="77">
        <v>0</v>
      </c>
      <c r="F514" s="229"/>
    </row>
    <row r="515" spans="1:6">
      <c r="A515" s="78" t="s">
        <v>46</v>
      </c>
      <c r="B515" s="26">
        <v>174730606.70000017</v>
      </c>
      <c r="C515" s="26">
        <v>440978.9</v>
      </c>
      <c r="D515" s="77">
        <v>0</v>
      </c>
      <c r="F515" s="229"/>
    </row>
    <row r="516" spans="1:6" ht="16.5" thickBot="1">
      <c r="A516" s="470" t="s">
        <v>318</v>
      </c>
      <c r="B516" s="471">
        <v>2185819222.2100019</v>
      </c>
      <c r="C516" s="471">
        <v>30118861.039999995</v>
      </c>
      <c r="D516" s="491">
        <v>589969.22</v>
      </c>
      <c r="F516" s="229"/>
    </row>
    <row r="517" spans="1:6" ht="15.75" thickTop="1">
      <c r="F517" s="229"/>
    </row>
    <row r="518" spans="1:6" s="96" customFormat="1" ht="16.5" thickBot="1">
      <c r="A518" s="466" t="s">
        <v>362</v>
      </c>
      <c r="B518" s="485"/>
      <c r="C518" s="484"/>
      <c r="D518" s="485"/>
      <c r="E518" s="467"/>
    </row>
    <row r="519" spans="1:6" ht="30.6" customHeight="1" thickTop="1">
      <c r="A519" s="232" t="s">
        <v>362</v>
      </c>
      <c r="B519" s="450" t="s">
        <v>540</v>
      </c>
      <c r="C519" s="468" t="s">
        <v>311</v>
      </c>
      <c r="D519" s="486" t="s">
        <v>64</v>
      </c>
      <c r="E519" s="232" t="s">
        <v>200</v>
      </c>
      <c r="F519" s="229"/>
    </row>
    <row r="520" spans="1:6">
      <c r="A520" s="78" t="s">
        <v>242</v>
      </c>
      <c r="B520" s="26">
        <v>1615469677.8499999</v>
      </c>
      <c r="C520" s="59">
        <v>0.72882888896885034</v>
      </c>
      <c r="D520" s="26">
        <v>11137</v>
      </c>
      <c r="E520" s="60">
        <v>0.78159870868131098</v>
      </c>
      <c r="F520" s="489"/>
    </row>
    <row r="521" spans="1:6">
      <c r="A521" s="78" t="s">
        <v>243</v>
      </c>
      <c r="B521" s="26">
        <v>567153154.91999996</v>
      </c>
      <c r="C521" s="59">
        <v>0.2558745666620324</v>
      </c>
      <c r="D521" s="26">
        <v>2875</v>
      </c>
      <c r="E521" s="60">
        <v>0.20176854516106393</v>
      </c>
      <c r="F521" s="229"/>
    </row>
    <row r="522" spans="1:6">
      <c r="A522" s="78" t="s">
        <v>244</v>
      </c>
      <c r="B522" s="26">
        <v>1483270.96</v>
      </c>
      <c r="C522" s="59">
        <v>6.691866400459533E-4</v>
      </c>
      <c r="D522" s="26">
        <v>17</v>
      </c>
      <c r="E522" s="60">
        <v>1.1930661800828128E-3</v>
      </c>
      <c r="F522" s="229"/>
    </row>
    <row r="523" spans="1:6">
      <c r="A523" s="78" t="s">
        <v>245</v>
      </c>
      <c r="B523" s="26">
        <v>5589707.6100000003</v>
      </c>
      <c r="C523" s="59">
        <v>2.5218303029240162E-3</v>
      </c>
      <c r="D523" s="26">
        <v>96</v>
      </c>
      <c r="E523" s="60">
        <v>6.7373148992911783E-3</v>
      </c>
      <c r="F523" s="229"/>
    </row>
    <row r="524" spans="1:6">
      <c r="A524" s="78" t="s">
        <v>246</v>
      </c>
      <c r="B524" s="26">
        <v>0</v>
      </c>
      <c r="C524" s="59">
        <v>0</v>
      </c>
      <c r="D524" s="26">
        <v>0</v>
      </c>
      <c r="E524" s="60">
        <v>0</v>
      </c>
      <c r="F524" s="229"/>
    </row>
    <row r="525" spans="1:6">
      <c r="A525" s="78" t="s">
        <v>117</v>
      </c>
      <c r="B525" s="26">
        <v>26832241.129999999</v>
      </c>
      <c r="C525" s="59">
        <v>1.2105527426147096E-2</v>
      </c>
      <c r="D525" s="26">
        <v>124</v>
      </c>
      <c r="E525" s="60">
        <v>8.7023650782511053E-3</v>
      </c>
      <c r="F525" s="229"/>
    </row>
    <row r="526" spans="1:6" ht="16.5" thickBot="1">
      <c r="A526" s="470" t="s">
        <v>318</v>
      </c>
      <c r="B526" s="11">
        <v>2216528052.4700003</v>
      </c>
      <c r="C526" s="12">
        <v>0.99999999999999978</v>
      </c>
      <c r="D526" s="34">
        <v>14249</v>
      </c>
      <c r="E526" s="29">
        <v>1</v>
      </c>
      <c r="F526" s="229"/>
    </row>
    <row r="527" spans="1:6" ht="15.75" thickTop="1">
      <c r="F527" s="229"/>
    </row>
    <row r="528" spans="1:6" ht="15.75">
      <c r="A528" s="103"/>
      <c r="B528" s="474"/>
      <c r="C528" s="492"/>
      <c r="D528" s="474"/>
      <c r="E528" s="492"/>
      <c r="F528" s="229"/>
    </row>
    <row r="529" spans="1:10" s="226" customFormat="1" ht="45">
      <c r="A529" s="640" t="s">
        <v>435</v>
      </c>
      <c r="B529" s="640"/>
      <c r="C529" s="640"/>
      <c r="D529" s="640"/>
      <c r="E529" s="640"/>
      <c r="F529" s="640"/>
      <c r="G529" s="640"/>
      <c r="H529" s="640"/>
      <c r="I529" s="640"/>
      <c r="J529" s="640"/>
    </row>
    <row r="530" spans="1:10" s="227" customFormat="1" ht="30">
      <c r="A530" s="259"/>
      <c r="B530" s="259"/>
      <c r="C530" s="259"/>
      <c r="D530" s="741" t="s">
        <v>229</v>
      </c>
      <c r="E530" s="259"/>
      <c r="F530" s="259"/>
      <c r="G530" s="259"/>
      <c r="H530" s="260" t="s">
        <v>4</v>
      </c>
      <c r="I530" s="731">
        <v>44620</v>
      </c>
      <c r="J530" s="731"/>
    </row>
    <row r="531" spans="1:10" s="96" customFormat="1">
      <c r="F531" s="229"/>
      <c r="G531" s="229"/>
      <c r="H531" s="229"/>
    </row>
    <row r="532" spans="1:10" ht="16.5" thickBot="1">
      <c r="A532" s="466" t="s">
        <v>247</v>
      </c>
      <c r="B532" s="485"/>
      <c r="C532" s="484"/>
      <c r="D532" s="485"/>
      <c r="E532" s="467"/>
      <c r="F532" s="229"/>
    </row>
    <row r="533" spans="1:10" ht="30.6" customHeight="1" thickTop="1">
      <c r="A533" s="232" t="s">
        <v>247</v>
      </c>
      <c r="B533" s="450" t="s">
        <v>540</v>
      </c>
      <c r="C533" s="468" t="s">
        <v>311</v>
      </c>
      <c r="D533" s="486" t="s">
        <v>64</v>
      </c>
      <c r="E533" s="232" t="s">
        <v>200</v>
      </c>
      <c r="F533" s="229"/>
    </row>
    <row r="534" spans="1:10">
      <c r="A534" s="78" t="s">
        <v>248</v>
      </c>
      <c r="B534" s="26">
        <v>2216528052.469996</v>
      </c>
      <c r="C534" s="59">
        <v>1</v>
      </c>
      <c r="D534" s="26">
        <v>14249</v>
      </c>
      <c r="E534" s="60">
        <v>1</v>
      </c>
      <c r="F534" s="229"/>
    </row>
    <row r="535" spans="1:10">
      <c r="A535" s="78" t="s">
        <v>249</v>
      </c>
      <c r="B535" s="26">
        <v>0</v>
      </c>
      <c r="C535" s="59">
        <v>0</v>
      </c>
      <c r="D535" s="26">
        <v>0</v>
      </c>
      <c r="E535" s="60">
        <v>0</v>
      </c>
      <c r="F535" s="229"/>
    </row>
    <row r="536" spans="1:10">
      <c r="A536" s="78" t="s">
        <v>250</v>
      </c>
      <c r="B536" s="26">
        <v>0</v>
      </c>
      <c r="C536" s="59">
        <v>0</v>
      </c>
      <c r="D536" s="26">
        <v>0</v>
      </c>
      <c r="E536" s="60">
        <v>0</v>
      </c>
      <c r="F536" s="229"/>
    </row>
    <row r="537" spans="1:10" ht="16.5" thickBot="1">
      <c r="A537" s="470" t="s">
        <v>318</v>
      </c>
      <c r="B537" s="11">
        <v>2216528052.469996</v>
      </c>
      <c r="C537" s="12">
        <v>1</v>
      </c>
      <c r="D537" s="34">
        <v>14249</v>
      </c>
      <c r="E537" s="29">
        <v>1</v>
      </c>
      <c r="F537" s="229"/>
    </row>
    <row r="538" spans="1:10" ht="16.5" thickTop="1">
      <c r="A538" s="466"/>
      <c r="B538" s="78"/>
      <c r="C538" s="78"/>
      <c r="D538" s="78"/>
      <c r="F538" s="229"/>
    </row>
    <row r="539" spans="1:10" ht="16.5" thickBot="1">
      <c r="A539" s="466" t="s">
        <v>255</v>
      </c>
      <c r="B539" s="485"/>
      <c r="C539" s="484"/>
      <c r="D539" s="485"/>
      <c r="E539" s="467"/>
      <c r="F539" s="229"/>
    </row>
    <row r="540" spans="1:10" ht="30.75" customHeight="1" thickTop="1">
      <c r="A540" s="232" t="s">
        <v>255</v>
      </c>
      <c r="B540" s="450" t="s">
        <v>540</v>
      </c>
      <c r="C540" s="468" t="s">
        <v>311</v>
      </c>
      <c r="D540" s="486" t="s">
        <v>209</v>
      </c>
      <c r="E540" s="232" t="s">
        <v>200</v>
      </c>
      <c r="F540" s="229"/>
    </row>
    <row r="541" spans="1:10">
      <c r="A541" s="78" t="s">
        <v>256</v>
      </c>
      <c r="B541" s="26">
        <v>1146650610.26</v>
      </c>
      <c r="C541" s="59">
        <v>0.51731833891397117</v>
      </c>
      <c r="D541" s="26">
        <v>7926</v>
      </c>
      <c r="E541" s="60">
        <v>0.50823982045527416</v>
      </c>
      <c r="F541" s="229"/>
    </row>
    <row r="542" spans="1:10">
      <c r="A542" s="78" t="s">
        <v>257</v>
      </c>
      <c r="B542" s="26">
        <v>1069877442.21</v>
      </c>
      <c r="C542" s="59">
        <v>0.48268166108602878</v>
      </c>
      <c r="D542" s="26">
        <v>7669</v>
      </c>
      <c r="E542" s="60">
        <v>0.49176017954472589</v>
      </c>
      <c r="F542" s="229"/>
    </row>
    <row r="543" spans="1:10">
      <c r="A543" s="78" t="s">
        <v>117</v>
      </c>
      <c r="B543" s="26">
        <v>0</v>
      </c>
      <c r="C543" s="59">
        <v>0</v>
      </c>
      <c r="D543" s="26">
        <v>0</v>
      </c>
      <c r="E543" s="60">
        <v>0</v>
      </c>
      <c r="F543" s="229"/>
    </row>
    <row r="544" spans="1:10" ht="16.5" thickBot="1">
      <c r="A544" s="470" t="s">
        <v>318</v>
      </c>
      <c r="B544" s="11">
        <v>2216528052.4700003</v>
      </c>
      <c r="C544" s="12">
        <v>1</v>
      </c>
      <c r="D544" s="34">
        <v>15595</v>
      </c>
      <c r="E544" s="29">
        <v>1</v>
      </c>
      <c r="F544" s="229"/>
    </row>
    <row r="545" spans="1:6" ht="16.5" thickTop="1">
      <c r="B545" s="10"/>
      <c r="C545" s="36"/>
      <c r="D545" s="9"/>
      <c r="E545" s="36"/>
      <c r="F545" s="229"/>
    </row>
    <row r="546" spans="1:6" ht="16.5" thickBot="1">
      <c r="A546" s="466" t="s">
        <v>251</v>
      </c>
      <c r="B546" s="485"/>
      <c r="C546" s="484"/>
      <c r="D546" s="485"/>
      <c r="E546" s="467"/>
      <c r="F546" s="229"/>
    </row>
    <row r="547" spans="1:6" ht="30.6" customHeight="1" thickTop="1">
      <c r="A547" s="232" t="s">
        <v>251</v>
      </c>
      <c r="B547" s="450" t="s">
        <v>540</v>
      </c>
      <c r="C547" s="468" t="s">
        <v>311</v>
      </c>
      <c r="D547" s="486" t="s">
        <v>64</v>
      </c>
      <c r="E547" s="232" t="s">
        <v>200</v>
      </c>
      <c r="F547" s="489"/>
    </row>
    <row r="548" spans="1:6">
      <c r="A548" s="78" t="s">
        <v>252</v>
      </c>
      <c r="B548" s="26">
        <v>2215819054.8000002</v>
      </c>
      <c r="C548" s="59">
        <v>0.99968013142481549</v>
      </c>
      <c r="D548" s="26">
        <v>14243</v>
      </c>
      <c r="E548" s="60">
        <v>0.99957891781879427</v>
      </c>
      <c r="F548" s="229" t="s">
        <v>829</v>
      </c>
    </row>
    <row r="549" spans="1:6">
      <c r="A549" s="78" t="s">
        <v>253</v>
      </c>
      <c r="B549" s="26">
        <v>708997.67</v>
      </c>
      <c r="C549" s="59">
        <v>3.1986857518447579E-4</v>
      </c>
      <c r="D549" s="26">
        <v>6</v>
      </c>
      <c r="E549" s="60">
        <v>4.2108218120569864E-4</v>
      </c>
      <c r="F549" s="229"/>
    </row>
    <row r="550" spans="1:6">
      <c r="A550" s="78" t="s">
        <v>254</v>
      </c>
      <c r="B550" s="26">
        <v>0</v>
      </c>
      <c r="C550" s="59">
        <v>0</v>
      </c>
      <c r="D550" s="26">
        <v>0</v>
      </c>
      <c r="E550" s="60">
        <v>0</v>
      </c>
      <c r="F550" s="229"/>
    </row>
    <row r="551" spans="1:6" ht="16.5" thickBot="1">
      <c r="A551" s="470" t="s">
        <v>318</v>
      </c>
      <c r="B551" s="11">
        <v>2216528052.4700003</v>
      </c>
      <c r="C551" s="12">
        <v>1</v>
      </c>
      <c r="D551" s="34">
        <v>14249</v>
      </c>
      <c r="E551" s="29">
        <v>1</v>
      </c>
      <c r="F551" s="229"/>
    </row>
    <row r="552" spans="1:6" ht="16.5" thickTop="1">
      <c r="A552" s="493" t="s">
        <v>830</v>
      </c>
      <c r="B552" s="39"/>
      <c r="C552" s="64"/>
      <c r="D552" s="65"/>
      <c r="E552" s="64"/>
      <c r="F552" s="229"/>
    </row>
    <row r="553" spans="1:6" s="96" customFormat="1" ht="12.75">
      <c r="A553" s="95"/>
      <c r="B553" s="95"/>
      <c r="C553" s="95"/>
      <c r="D553" s="95"/>
      <c r="E553" s="95"/>
    </row>
    <row r="554" spans="1:6" ht="16.5" thickBot="1">
      <c r="A554" s="466" t="s">
        <v>363</v>
      </c>
      <c r="B554" s="485"/>
      <c r="C554" s="484"/>
      <c r="D554" s="485"/>
      <c r="E554" s="467"/>
      <c r="F554" s="229"/>
    </row>
    <row r="555" spans="1:6" ht="30.75" customHeight="1" thickTop="1">
      <c r="A555" s="232" t="s">
        <v>363</v>
      </c>
      <c r="B555" s="450" t="s">
        <v>540</v>
      </c>
      <c r="C555" s="468" t="s">
        <v>311</v>
      </c>
      <c r="D555" s="486" t="s">
        <v>64</v>
      </c>
      <c r="E555" s="232" t="s">
        <v>200</v>
      </c>
      <c r="F555" s="229"/>
    </row>
    <row r="556" spans="1:6">
      <c r="A556" s="78" t="s">
        <v>258</v>
      </c>
      <c r="B556" s="26">
        <v>944770779.37</v>
      </c>
      <c r="C556" s="59">
        <v>0.42623903555706838</v>
      </c>
      <c r="D556" s="26">
        <v>5084</v>
      </c>
      <c r="E556" s="60">
        <v>0.35679696820829532</v>
      </c>
      <c r="F556" s="229"/>
    </row>
    <row r="557" spans="1:6">
      <c r="A557" s="78" t="s">
        <v>259</v>
      </c>
      <c r="B557" s="26">
        <v>663603795.08000004</v>
      </c>
      <c r="C557" s="59">
        <v>0.29938885471831023</v>
      </c>
      <c r="D557" s="26">
        <v>4753</v>
      </c>
      <c r="E557" s="60">
        <v>0.33356726787844759</v>
      </c>
      <c r="F557" s="229"/>
    </row>
    <row r="558" spans="1:6">
      <c r="A558" s="78" t="s">
        <v>261</v>
      </c>
      <c r="B558" s="26">
        <v>446523906.48000002</v>
      </c>
      <c r="C558" s="59">
        <v>0.20145195364543825</v>
      </c>
      <c r="D558" s="26">
        <v>3262</v>
      </c>
      <c r="E558" s="60">
        <v>0.22892834584883151</v>
      </c>
      <c r="F558" s="229"/>
    </row>
    <row r="559" spans="1:6">
      <c r="A559" s="78" t="s">
        <v>260</v>
      </c>
      <c r="B559" s="26">
        <v>147913837.34999999</v>
      </c>
      <c r="C559" s="59">
        <v>6.6732219872052329E-2</v>
      </c>
      <c r="D559" s="26">
        <v>1073</v>
      </c>
      <c r="E559" s="60">
        <v>7.5303530072285768E-2</v>
      </c>
      <c r="F559" s="229"/>
    </row>
    <row r="560" spans="1:6">
      <c r="A560" s="78" t="s">
        <v>117</v>
      </c>
      <c r="B560" s="26">
        <v>13715734.189999999</v>
      </c>
      <c r="C560" s="59">
        <v>6.1879362071306952E-3</v>
      </c>
      <c r="D560" s="26">
        <v>77</v>
      </c>
      <c r="E560" s="60">
        <v>5.4038879921397996E-3</v>
      </c>
      <c r="F560" s="229"/>
    </row>
    <row r="561" spans="1:6" ht="16.5" thickBot="1">
      <c r="A561" s="470" t="s">
        <v>318</v>
      </c>
      <c r="B561" s="11">
        <v>2216528052.4700003</v>
      </c>
      <c r="C561" s="12">
        <v>0.99999999999999978</v>
      </c>
      <c r="D561" s="34">
        <v>14249</v>
      </c>
      <c r="E561" s="29">
        <v>0.99999999999999989</v>
      </c>
      <c r="F561" s="229"/>
    </row>
    <row r="562" spans="1:6" ht="16.5" thickTop="1">
      <c r="A562" s="103"/>
      <c r="B562" s="39"/>
      <c r="C562" s="64"/>
      <c r="D562" s="65"/>
      <c r="E562" s="64"/>
      <c r="F562" s="229"/>
    </row>
    <row r="563" spans="1:6" ht="15.75">
      <c r="A563" s="103"/>
      <c r="B563" s="39"/>
      <c r="C563" s="64"/>
      <c r="D563" s="65"/>
      <c r="E563" s="64"/>
      <c r="F563" s="229"/>
    </row>
    <row r="564" spans="1:6" ht="16.5" thickBot="1">
      <c r="A564" s="466" t="s">
        <v>262</v>
      </c>
      <c r="B564" s="485"/>
      <c r="C564" s="484"/>
      <c r="D564" s="485"/>
      <c r="E564" s="467"/>
      <c r="F564" s="229"/>
    </row>
    <row r="565" spans="1:6" ht="30.75" customHeight="1" thickTop="1">
      <c r="A565" s="232" t="s">
        <v>263</v>
      </c>
      <c r="B565" s="450" t="s">
        <v>540</v>
      </c>
      <c r="C565" s="468" t="s">
        <v>311</v>
      </c>
      <c r="D565" s="486" t="s">
        <v>209</v>
      </c>
      <c r="E565" s="232" t="s">
        <v>200</v>
      </c>
      <c r="F565" s="229"/>
    </row>
    <row r="566" spans="1:6">
      <c r="A566" s="78" t="s">
        <v>282</v>
      </c>
      <c r="B566" s="26">
        <v>577574006.70000005</v>
      </c>
      <c r="C566" s="59">
        <v>0.26057599679660143</v>
      </c>
      <c r="D566" s="26">
        <v>3212</v>
      </c>
      <c r="E566" s="60">
        <v>0.20596344982366144</v>
      </c>
      <c r="F566" s="229"/>
    </row>
    <row r="567" spans="1:6">
      <c r="A567" s="78" t="s">
        <v>283</v>
      </c>
      <c r="B567" s="26">
        <v>992390306.96000004</v>
      </c>
      <c r="C567" s="59">
        <v>0.44772287264946836</v>
      </c>
      <c r="D567" s="26">
        <v>7357</v>
      </c>
      <c r="E567" s="60">
        <v>0.47175376723308754</v>
      </c>
    </row>
    <row r="568" spans="1:6">
      <c r="A568" s="78" t="s">
        <v>284</v>
      </c>
      <c r="B568" s="26">
        <v>531483576.94999999</v>
      </c>
      <c r="C568" s="59">
        <v>0.23978202141756713</v>
      </c>
      <c r="D568" s="26">
        <v>3973</v>
      </c>
      <c r="E568" s="60">
        <v>0.2547611413914716</v>
      </c>
    </row>
    <row r="569" spans="1:6">
      <c r="A569" s="78" t="s">
        <v>285</v>
      </c>
      <c r="B569" s="26">
        <v>83311789.469999999</v>
      </c>
      <c r="C569" s="59">
        <v>3.7586616319681153E-2</v>
      </c>
      <c r="D569" s="26">
        <v>647</v>
      </c>
      <c r="E569" s="60">
        <v>4.1487656300096182E-2</v>
      </c>
    </row>
    <row r="570" spans="1:6">
      <c r="A570" s="78" t="s">
        <v>286</v>
      </c>
      <c r="B570" s="26">
        <v>6741046.1100000003</v>
      </c>
      <c r="C570" s="59">
        <v>3.0412636115694897E-3</v>
      </c>
      <c r="D570" s="26">
        <v>73</v>
      </c>
      <c r="E570" s="60">
        <v>4.6809874959923056E-3</v>
      </c>
    </row>
    <row r="571" spans="1:6">
      <c r="A571" s="78" t="s">
        <v>287</v>
      </c>
      <c r="B571" s="26">
        <v>276555.03999999998</v>
      </c>
      <c r="C571" s="59">
        <v>1.2476947435509302E-4</v>
      </c>
      <c r="D571" s="26">
        <v>6</v>
      </c>
      <c r="E571" s="60">
        <v>3.8473869830073741E-4</v>
      </c>
    </row>
    <row r="572" spans="1:6">
      <c r="A572" s="78" t="s">
        <v>288</v>
      </c>
      <c r="B572" s="26">
        <v>13994185.609999999</v>
      </c>
      <c r="C572" s="59">
        <v>6.313561244760923E-3</v>
      </c>
      <c r="D572" s="26">
        <v>192</v>
      </c>
      <c r="E572" s="60">
        <v>1.2311638345623597E-2</v>
      </c>
    </row>
    <row r="573" spans="1:6">
      <c r="A573" s="78" t="s">
        <v>289</v>
      </c>
      <c r="B573" s="26">
        <v>10756585.630000001</v>
      </c>
      <c r="C573" s="59">
        <v>4.8528984859963044E-3</v>
      </c>
      <c r="D573" s="26">
        <v>135</v>
      </c>
      <c r="E573" s="60">
        <v>8.6566207117665921E-3</v>
      </c>
    </row>
    <row r="574" spans="1:6">
      <c r="A574" s="78" t="s">
        <v>290</v>
      </c>
      <c r="B574" s="26">
        <v>0</v>
      </c>
      <c r="C574" s="59">
        <v>0</v>
      </c>
      <c r="D574" s="26">
        <v>0</v>
      </c>
      <c r="E574" s="60">
        <v>0</v>
      </c>
    </row>
    <row r="575" spans="1:6">
      <c r="A575" s="78" t="s">
        <v>291</v>
      </c>
      <c r="B575" s="26">
        <v>0</v>
      </c>
      <c r="C575" s="59">
        <v>0</v>
      </c>
      <c r="D575" s="26">
        <v>0</v>
      </c>
      <c r="E575" s="60">
        <v>0</v>
      </c>
    </row>
    <row r="576" spans="1:6">
      <c r="A576" s="78" t="s">
        <v>292</v>
      </c>
      <c r="B576" s="26">
        <v>0</v>
      </c>
      <c r="C576" s="59">
        <v>0</v>
      </c>
      <c r="D576" s="26">
        <v>0</v>
      </c>
      <c r="E576" s="60">
        <v>0</v>
      </c>
    </row>
    <row r="577" spans="1:7" ht="16.5" thickBot="1">
      <c r="A577" s="470" t="s">
        <v>318</v>
      </c>
      <c r="B577" s="11">
        <v>2216528052.4700003</v>
      </c>
      <c r="C577" s="12">
        <v>1</v>
      </c>
      <c r="D577" s="34">
        <v>15595</v>
      </c>
      <c r="E577" s="29">
        <v>0.99999999999999989</v>
      </c>
    </row>
    <row r="578" spans="1:7" s="96" customFormat="1" ht="15.75" thickTop="1">
      <c r="A578" s="95"/>
      <c r="B578" s="95"/>
      <c r="C578" s="95"/>
      <c r="D578" s="95"/>
      <c r="E578" s="95"/>
      <c r="G578" s="229"/>
    </row>
    <row r="579" spans="1:7" ht="16.5" thickBot="1">
      <c r="A579" s="466" t="s">
        <v>264</v>
      </c>
      <c r="B579" s="485"/>
      <c r="C579" s="484"/>
      <c r="D579" s="485"/>
      <c r="E579" s="467"/>
    </row>
    <row r="580" spans="1:7" ht="30.75" customHeight="1" thickTop="1">
      <c r="A580" s="232" t="s">
        <v>265</v>
      </c>
      <c r="B580" s="450" t="s">
        <v>540</v>
      </c>
      <c r="C580" s="468" t="s">
        <v>311</v>
      </c>
      <c r="D580" s="486" t="s">
        <v>209</v>
      </c>
      <c r="E580" s="232" t="s">
        <v>200</v>
      </c>
      <c r="F580" s="229"/>
    </row>
    <row r="581" spans="1:7">
      <c r="A581" s="78" t="s">
        <v>266</v>
      </c>
      <c r="B581" s="26">
        <v>520091338.17000002</v>
      </c>
      <c r="C581" s="59">
        <v>0.23905643811308316</v>
      </c>
      <c r="D581" s="26">
        <v>3473</v>
      </c>
      <c r="E581" s="60">
        <v>0.23001523279687397</v>
      </c>
      <c r="F581" s="229"/>
    </row>
    <row r="582" spans="1:7">
      <c r="A582" s="78" t="s">
        <v>269</v>
      </c>
      <c r="B582" s="26">
        <v>550068035.11000001</v>
      </c>
      <c r="C582" s="59">
        <v>0.25283502250959816</v>
      </c>
      <c r="D582" s="26">
        <v>3643</v>
      </c>
      <c r="E582" s="60">
        <v>0.241274256573283</v>
      </c>
      <c r="F582" s="229"/>
    </row>
    <row r="583" spans="1:7">
      <c r="A583" s="78" t="s">
        <v>270</v>
      </c>
      <c r="B583" s="26">
        <v>190506465.16999999</v>
      </c>
      <c r="C583" s="59">
        <v>8.7564998027650831E-2</v>
      </c>
      <c r="D583" s="26">
        <v>1341</v>
      </c>
      <c r="E583" s="60">
        <v>8.881382873037949E-2</v>
      </c>
      <c r="F583" s="229"/>
    </row>
    <row r="584" spans="1:7">
      <c r="A584" s="78" t="s">
        <v>271</v>
      </c>
      <c r="B584" s="26">
        <v>425842680.67000002</v>
      </c>
      <c r="C584" s="59">
        <v>0.19573568518886239</v>
      </c>
      <c r="D584" s="26">
        <v>3073</v>
      </c>
      <c r="E584" s="60">
        <v>0.20352341214649977</v>
      </c>
      <c r="F584" s="229"/>
    </row>
    <row r="585" spans="1:7">
      <c r="A585" s="78" t="s">
        <v>272</v>
      </c>
      <c r="B585" s="26">
        <v>308199908.74000001</v>
      </c>
      <c r="C585" s="59">
        <v>0.14166198704520463</v>
      </c>
      <c r="D585" s="26">
        <v>2355</v>
      </c>
      <c r="E585" s="60">
        <v>0.1559705940790781</v>
      </c>
      <c r="F585" s="229"/>
    </row>
    <row r="586" spans="1:7">
      <c r="A586" s="78" t="s">
        <v>273</v>
      </c>
      <c r="B586" s="26">
        <v>29521235.440000001</v>
      </c>
      <c r="C586" s="59">
        <v>1.3569234622933381E-2</v>
      </c>
      <c r="D586" s="26">
        <v>263</v>
      </c>
      <c r="E586" s="60">
        <v>1.7418372077621036E-2</v>
      </c>
      <c r="F586" s="229"/>
    </row>
    <row r="587" spans="1:7">
      <c r="A587" s="78" t="s">
        <v>274</v>
      </c>
      <c r="B587" s="26">
        <v>55191793.100000001</v>
      </c>
      <c r="C587" s="59">
        <v>2.5368531454464618E-2</v>
      </c>
      <c r="D587" s="26">
        <v>333</v>
      </c>
      <c r="E587" s="60">
        <v>2.2054440691436521E-2</v>
      </c>
      <c r="F587" s="229"/>
    </row>
    <row r="588" spans="1:7">
      <c r="A588" s="78" t="s">
        <v>275</v>
      </c>
      <c r="B588" s="26">
        <v>68283635.670000002</v>
      </c>
      <c r="C588" s="59">
        <v>3.1386107644319261E-2</v>
      </c>
      <c r="D588" s="26">
        <v>410</v>
      </c>
      <c r="E588" s="60">
        <v>2.7154116166633553E-2</v>
      </c>
      <c r="F588" s="229"/>
    </row>
    <row r="589" spans="1:7">
      <c r="A589" s="78" t="s">
        <v>276</v>
      </c>
      <c r="B589" s="26">
        <v>17819061.98</v>
      </c>
      <c r="C589" s="59">
        <v>8.1904103660782237E-3</v>
      </c>
      <c r="D589" s="26">
        <v>128</v>
      </c>
      <c r="E589" s="60">
        <v>8.4773826081197424E-3</v>
      </c>
      <c r="F589" s="229"/>
    </row>
    <row r="590" spans="1:7">
      <c r="A590" s="78" t="s">
        <v>277</v>
      </c>
      <c r="B590" s="26">
        <v>9476064.9399999995</v>
      </c>
      <c r="C590" s="59">
        <v>4.3556086510793098E-3</v>
      </c>
      <c r="D590" s="26">
        <v>76</v>
      </c>
      <c r="E590" s="60">
        <v>5.0334459235710973E-3</v>
      </c>
      <c r="F590" s="229"/>
    </row>
    <row r="591" spans="1:7">
      <c r="A591" s="78" t="s">
        <v>267</v>
      </c>
      <c r="B591" s="26">
        <v>600414.38</v>
      </c>
      <c r="C591" s="59">
        <v>2.759763767258881E-4</v>
      </c>
      <c r="D591" s="26">
        <v>4</v>
      </c>
      <c r="E591" s="60">
        <v>2.6491820650374195E-4</v>
      </c>
      <c r="F591" s="229"/>
    </row>
    <row r="592" spans="1:7" ht="16.5" thickBot="1">
      <c r="A592" s="470" t="s">
        <v>318</v>
      </c>
      <c r="B592" s="11">
        <v>2175600633.3700004</v>
      </c>
      <c r="C592" s="12">
        <v>0.99999999999999989</v>
      </c>
      <c r="D592" s="34">
        <v>15099</v>
      </c>
      <c r="E592" s="29">
        <v>1</v>
      </c>
      <c r="F592" s="229"/>
    </row>
    <row r="593" spans="1:16" s="96" customFormat="1" ht="15.75" thickTop="1">
      <c r="A593" s="95"/>
      <c r="B593" s="95"/>
      <c r="C593" s="95"/>
      <c r="D593" s="95"/>
      <c r="E593" s="95"/>
      <c r="G593" s="229"/>
      <c r="H593" s="229"/>
    </row>
    <row r="594" spans="1:16" ht="16.5" thickBot="1">
      <c r="A594" s="495" t="s">
        <v>323</v>
      </c>
      <c r="B594" s="496"/>
      <c r="C594" s="497"/>
      <c r="D594" s="498"/>
      <c r="E594" s="499"/>
      <c r="F594" s="229"/>
    </row>
    <row r="595" spans="1:16" ht="30.6" customHeight="1" thickTop="1">
      <c r="A595" s="500"/>
      <c r="B595" s="450" t="s">
        <v>540</v>
      </c>
      <c r="C595" s="501" t="s">
        <v>311</v>
      </c>
      <c r="D595" s="502" t="s">
        <v>64</v>
      </c>
      <c r="E595" s="232" t="s">
        <v>200</v>
      </c>
      <c r="F595" s="229"/>
      <c r="G595" s="96"/>
      <c r="H595" s="96"/>
      <c r="I595" s="96"/>
      <c r="J595" s="96"/>
      <c r="K595" s="96"/>
      <c r="L595" s="96"/>
      <c r="M595" s="96"/>
      <c r="N595" s="96"/>
      <c r="O595" s="96"/>
      <c r="P595" s="96"/>
    </row>
    <row r="596" spans="1:16">
      <c r="A596" s="503" t="s">
        <v>324</v>
      </c>
      <c r="B596" s="26">
        <v>2216528052.4699998</v>
      </c>
      <c r="C596" s="504">
        <v>1</v>
      </c>
      <c r="D596" s="26">
        <v>14249</v>
      </c>
      <c r="E596" s="499">
        <v>1</v>
      </c>
      <c r="F596" s="229"/>
      <c r="G596" s="96"/>
      <c r="H596" s="96"/>
      <c r="I596" s="96"/>
      <c r="J596" s="96"/>
      <c r="K596" s="96"/>
      <c r="L596" s="96"/>
      <c r="M596" s="96"/>
      <c r="N596" s="96"/>
      <c r="O596" s="96"/>
      <c r="P596" s="96"/>
    </row>
    <row r="597" spans="1:16" ht="16.5" thickBot="1">
      <c r="A597" s="389" t="s">
        <v>318</v>
      </c>
      <c r="B597" s="471">
        <v>2216528052.4699998</v>
      </c>
      <c r="C597" s="481">
        <v>1</v>
      </c>
      <c r="D597" s="471">
        <v>14249</v>
      </c>
      <c r="E597" s="482">
        <v>1</v>
      </c>
      <c r="F597" s="229"/>
      <c r="G597" s="96"/>
      <c r="H597" s="96"/>
      <c r="I597" s="96"/>
      <c r="J597" s="96"/>
      <c r="K597" s="96"/>
      <c r="L597" s="96"/>
      <c r="M597" s="96"/>
      <c r="N597" s="96"/>
      <c r="O597" s="96"/>
      <c r="P597" s="96"/>
    </row>
    <row r="598" spans="1:16" ht="15.75" thickTop="1">
      <c r="D598" s="78"/>
      <c r="E598" s="78"/>
      <c r="F598" s="229"/>
      <c r="G598" s="96"/>
      <c r="H598" s="96"/>
      <c r="I598" s="96"/>
      <c r="J598" s="96"/>
      <c r="K598" s="96"/>
      <c r="L598" s="96"/>
      <c r="M598" s="96"/>
      <c r="N598" s="96"/>
      <c r="O598" s="96"/>
      <c r="P598" s="96"/>
    </row>
    <row r="599" spans="1:16" ht="16.5" thickBot="1">
      <c r="A599" s="495" t="s">
        <v>186</v>
      </c>
      <c r="B599" s="496"/>
      <c r="C599" s="497"/>
      <c r="D599" s="498"/>
      <c r="E599" s="499"/>
      <c r="F599" s="229"/>
      <c r="G599" s="96"/>
      <c r="H599" s="96"/>
      <c r="I599" s="96"/>
      <c r="J599" s="96"/>
      <c r="K599" s="96"/>
      <c r="L599" s="96"/>
      <c r="M599" s="96"/>
      <c r="N599" s="96"/>
      <c r="O599" s="96"/>
      <c r="P599" s="96"/>
    </row>
    <row r="600" spans="1:16" ht="30.6" customHeight="1" thickTop="1">
      <c r="A600" s="500"/>
      <c r="B600" s="450" t="s">
        <v>540</v>
      </c>
      <c r="C600" s="501" t="s">
        <v>311</v>
      </c>
      <c r="D600" s="502" t="s">
        <v>64</v>
      </c>
      <c r="E600" s="232" t="s">
        <v>200</v>
      </c>
      <c r="F600" s="489"/>
      <c r="G600" s="96"/>
      <c r="H600" s="96"/>
      <c r="I600" s="96"/>
      <c r="J600" s="96"/>
      <c r="K600" s="96"/>
      <c r="L600" s="96"/>
      <c r="M600" s="96"/>
      <c r="N600" s="96"/>
      <c r="O600" s="96"/>
      <c r="P600" s="96"/>
    </row>
    <row r="601" spans="1:16">
      <c r="A601" s="503" t="s">
        <v>218</v>
      </c>
      <c r="B601" s="505">
        <v>2216528052.469996</v>
      </c>
      <c r="C601" s="504">
        <v>1</v>
      </c>
      <c r="D601" s="505">
        <v>14249</v>
      </c>
      <c r="E601" s="499">
        <v>1</v>
      </c>
      <c r="F601" s="229"/>
    </row>
    <row r="602" spans="1:16" ht="16.5" thickBot="1">
      <c r="A602" s="389" t="s">
        <v>318</v>
      </c>
      <c r="B602" s="471">
        <v>2216528052.469996</v>
      </c>
      <c r="C602" s="481">
        <v>1</v>
      </c>
      <c r="D602" s="471">
        <v>14249</v>
      </c>
      <c r="E602" s="482">
        <v>1</v>
      </c>
    </row>
    <row r="603" spans="1:16" s="96" customFormat="1" ht="13.5" thickTop="1"/>
    <row r="604" spans="1:16">
      <c r="F604" s="229"/>
    </row>
    <row r="606" spans="1:16" s="226" customFormat="1" ht="45">
      <c r="A606" s="640" t="s">
        <v>435</v>
      </c>
      <c r="B606" s="640"/>
      <c r="C606" s="640"/>
      <c r="D606" s="640"/>
      <c r="E606" s="640"/>
      <c r="F606" s="640"/>
      <c r="G606" s="640"/>
      <c r="H606" s="640"/>
      <c r="I606" s="640"/>
      <c r="J606" s="640"/>
    </row>
    <row r="607" spans="1:16" s="227" customFormat="1" ht="30">
      <c r="A607" s="259"/>
      <c r="B607" s="259"/>
      <c r="C607" s="259"/>
      <c r="D607" s="741" t="s">
        <v>229</v>
      </c>
      <c r="E607" s="259"/>
      <c r="F607" s="259"/>
      <c r="G607" s="259"/>
      <c r="H607" s="260" t="s">
        <v>4</v>
      </c>
      <c r="I607" s="731">
        <v>44620</v>
      </c>
      <c r="J607" s="731"/>
    </row>
    <row r="608" spans="1:16" s="96" customFormat="1" ht="12.75">
      <c r="A608" s="95"/>
      <c r="E608" s="97"/>
      <c r="J608" s="97"/>
    </row>
    <row r="609" spans="1:11" s="96" customFormat="1">
      <c r="A609" s="166" t="s">
        <v>365</v>
      </c>
      <c r="B609" s="99"/>
      <c r="C609" s="99"/>
      <c r="D609" s="81">
        <v>44645</v>
      </c>
      <c r="E609" s="97"/>
      <c r="J609" s="97"/>
    </row>
    <row r="610" spans="1:11" s="96" customFormat="1">
      <c r="A610" s="166" t="s">
        <v>366</v>
      </c>
      <c r="B610" s="81">
        <v>44593</v>
      </c>
      <c r="C610" s="100" t="s">
        <v>157</v>
      </c>
      <c r="D610" s="81">
        <v>44620</v>
      </c>
      <c r="E610" s="97"/>
      <c r="J610" s="97"/>
    </row>
    <row r="611" spans="1:11" s="96" customFormat="1">
      <c r="A611" s="98" t="s">
        <v>235</v>
      </c>
      <c r="B611" s="81">
        <v>44617</v>
      </c>
      <c r="C611" s="100" t="s">
        <v>157</v>
      </c>
      <c r="D611" s="81">
        <v>44645</v>
      </c>
      <c r="E611" s="97"/>
      <c r="J611" s="97"/>
    </row>
    <row r="612" spans="1:11" s="96" customFormat="1" ht="13.5" thickBot="1">
      <c r="E612" s="97"/>
      <c r="J612" s="97"/>
    </row>
    <row r="613" spans="1:11" s="506" customFormat="1" ht="16.5" thickTop="1">
      <c r="A613" s="49" t="s">
        <v>364</v>
      </c>
      <c r="B613" s="49"/>
      <c r="C613" s="45"/>
      <c r="D613" s="46" t="s">
        <v>360</v>
      </c>
      <c r="E613" s="78"/>
      <c r="J613" s="97"/>
    </row>
    <row r="614" spans="1:11" s="506" customFormat="1">
      <c r="A614" s="101" t="s">
        <v>485</v>
      </c>
      <c r="B614" s="50"/>
      <c r="C614" s="47"/>
      <c r="D614" s="102">
        <v>3104823.7</v>
      </c>
      <c r="E614" s="78"/>
      <c r="J614" s="97"/>
    </row>
    <row r="615" spans="1:11" s="506" customFormat="1" ht="15.75">
      <c r="A615" s="101" t="s">
        <v>486</v>
      </c>
      <c r="B615" s="50"/>
      <c r="C615" s="47"/>
      <c r="D615" s="102">
        <v>22844.71</v>
      </c>
      <c r="E615" s="78"/>
      <c r="J615" s="97"/>
      <c r="K615" s="507"/>
    </row>
    <row r="616" spans="1:11" s="506" customFormat="1" ht="15.75">
      <c r="A616" s="101" t="s">
        <v>487</v>
      </c>
      <c r="B616" s="50"/>
      <c r="C616" s="47"/>
      <c r="D616" s="102">
        <v>51442.409999999996</v>
      </c>
      <c r="E616" s="78"/>
      <c r="J616" s="97"/>
      <c r="K616" s="507"/>
    </row>
    <row r="617" spans="1:11" s="506" customFormat="1" ht="15.75">
      <c r="A617" s="101" t="s">
        <v>488</v>
      </c>
      <c r="B617" s="50"/>
      <c r="C617" s="47"/>
      <c r="D617" s="102">
        <v>0</v>
      </c>
      <c r="E617" s="103"/>
      <c r="J617" s="97"/>
      <c r="K617" s="466"/>
    </row>
    <row r="618" spans="1:11" s="506" customFormat="1" ht="15.75">
      <c r="A618" s="101" t="s">
        <v>489</v>
      </c>
      <c r="B618" s="50"/>
      <c r="C618" s="47"/>
      <c r="D618" s="102">
        <v>0</v>
      </c>
      <c r="E618" s="78"/>
      <c r="J618" s="97"/>
      <c r="K618" s="507"/>
    </row>
    <row r="619" spans="1:11" s="506" customFormat="1" ht="15.75">
      <c r="A619" s="101" t="s">
        <v>490</v>
      </c>
      <c r="B619" s="50"/>
      <c r="C619" s="47"/>
      <c r="D619" s="102">
        <v>0</v>
      </c>
      <c r="E619" s="78"/>
      <c r="J619" s="97"/>
      <c r="K619" s="507"/>
    </row>
    <row r="620" spans="1:11" s="506" customFormat="1" ht="15.75">
      <c r="A620" s="101" t="s">
        <v>491</v>
      </c>
      <c r="B620" s="50"/>
      <c r="C620" s="47"/>
      <c r="D620" s="102">
        <v>0</v>
      </c>
      <c r="E620" s="78"/>
      <c r="J620" s="97"/>
      <c r="K620" s="507"/>
    </row>
    <row r="621" spans="1:11" s="506" customFormat="1" ht="29.25" customHeight="1">
      <c r="A621" s="737" t="s">
        <v>821</v>
      </c>
      <c r="B621" s="737"/>
      <c r="C621" s="738"/>
      <c r="D621" s="102">
        <v>0</v>
      </c>
      <c r="E621" s="78"/>
      <c r="J621" s="97"/>
      <c r="K621" s="507"/>
    </row>
    <row r="622" spans="1:11" s="506" customFormat="1" ht="29.1" customHeight="1">
      <c r="A622" s="737" t="s">
        <v>743</v>
      </c>
      <c r="B622" s="737"/>
      <c r="C622" s="738"/>
      <c r="D622" s="102">
        <v>0</v>
      </c>
      <c r="E622" s="78"/>
      <c r="J622" s="97"/>
      <c r="K622" s="507"/>
    </row>
    <row r="623" spans="1:11" s="506" customFormat="1" ht="15.75">
      <c r="A623" s="101" t="s">
        <v>622</v>
      </c>
      <c r="B623" s="50"/>
      <c r="C623" s="47"/>
      <c r="D623" s="102">
        <v>0</v>
      </c>
      <c r="E623" s="78"/>
      <c r="J623" s="97"/>
      <c r="K623" s="507"/>
    </row>
    <row r="624" spans="1:11" s="506" customFormat="1" ht="15.6" customHeight="1">
      <c r="A624" s="101" t="s">
        <v>623</v>
      </c>
      <c r="B624" s="50"/>
      <c r="C624" s="47"/>
      <c r="D624" s="102">
        <v>0</v>
      </c>
      <c r="E624" s="78"/>
      <c r="J624" s="97"/>
      <c r="K624" s="507"/>
    </row>
    <row r="625" spans="1:11" s="506" customFormat="1" ht="16.5" thickBot="1">
      <c r="A625" s="51" t="s">
        <v>369</v>
      </c>
      <c r="B625" s="51"/>
      <c r="C625" s="51"/>
      <c r="D625" s="168">
        <v>3179110.8200000003</v>
      </c>
      <c r="E625" s="78"/>
      <c r="J625" s="97"/>
      <c r="K625" s="507"/>
    </row>
    <row r="626" spans="1:11" s="506" customFormat="1" ht="17.25" thickTop="1" thickBot="1">
      <c r="A626" s="96"/>
      <c r="B626" s="96"/>
      <c r="C626" s="96"/>
      <c r="D626" s="96"/>
      <c r="E626" s="78"/>
      <c r="J626" s="97"/>
      <c r="K626" s="507"/>
    </row>
    <row r="627" spans="1:11" s="506" customFormat="1" ht="21.6" customHeight="1" thickTop="1">
      <c r="A627" s="49" t="s">
        <v>173</v>
      </c>
      <c r="B627" s="49"/>
      <c r="C627" s="45"/>
      <c r="D627" s="46" t="s">
        <v>360</v>
      </c>
      <c r="E627" s="78"/>
      <c r="J627" s="97"/>
      <c r="K627" s="507"/>
    </row>
    <row r="628" spans="1:11" s="506" customFormat="1" ht="15.75">
      <c r="A628" s="101" t="s">
        <v>492</v>
      </c>
      <c r="B628" s="50"/>
      <c r="C628" s="47"/>
      <c r="D628" s="102">
        <v>0</v>
      </c>
      <c r="E628" s="78"/>
      <c r="J628" s="97"/>
      <c r="K628" s="507"/>
    </row>
    <row r="629" spans="1:11" s="506" customFormat="1" ht="15.75">
      <c r="A629" s="74" t="s">
        <v>543</v>
      </c>
      <c r="B629" s="74"/>
      <c r="C629" s="75"/>
      <c r="D629" s="102">
        <v>0</v>
      </c>
      <c r="E629" s="78"/>
      <c r="J629" s="97"/>
      <c r="K629" s="507"/>
    </row>
    <row r="630" spans="1:11" s="506" customFormat="1" ht="15.75">
      <c r="A630" s="74" t="s">
        <v>544</v>
      </c>
      <c r="B630" s="110"/>
      <c r="C630" s="111"/>
      <c r="D630" s="102">
        <v>0</v>
      </c>
      <c r="E630" s="112"/>
      <c r="J630" s="97"/>
      <c r="K630" s="507"/>
    </row>
    <row r="631" spans="1:11" s="506" customFormat="1" ht="15.75">
      <c r="A631" s="74" t="s">
        <v>545</v>
      </c>
      <c r="B631" s="110"/>
      <c r="C631" s="111"/>
      <c r="D631" s="102">
        <v>-357083.62000000005</v>
      </c>
      <c r="E631" s="112"/>
      <c r="J631" s="97"/>
      <c r="K631" s="507"/>
    </row>
    <row r="632" spans="1:11" s="506" customFormat="1" ht="15.75">
      <c r="A632" s="74" t="s">
        <v>493</v>
      </c>
      <c r="B632" s="74"/>
      <c r="C632" s="75"/>
      <c r="D632" s="102">
        <v>-87680.29</v>
      </c>
      <c r="E632" s="112"/>
      <c r="J632" s="97"/>
      <c r="K632" s="507"/>
    </row>
    <row r="633" spans="1:11" s="506" customFormat="1" ht="14.85" customHeight="1">
      <c r="A633" s="73" t="s">
        <v>494</v>
      </c>
      <c r="B633" s="74"/>
      <c r="C633" s="75"/>
      <c r="D633" s="102">
        <v>-600</v>
      </c>
      <c r="E633" s="112"/>
      <c r="J633" s="97"/>
      <c r="K633" s="507"/>
    </row>
    <row r="634" spans="1:11" s="506" customFormat="1" ht="15.75">
      <c r="A634" s="88" t="s">
        <v>495</v>
      </c>
      <c r="B634" s="74"/>
      <c r="C634" s="75"/>
      <c r="D634" s="102">
        <v>1078189.78</v>
      </c>
      <c r="E634" s="112"/>
      <c r="J634" s="97"/>
      <c r="K634" s="507"/>
    </row>
    <row r="635" spans="1:11" s="92" customFormat="1" ht="15.75">
      <c r="A635" s="624" t="s">
        <v>705</v>
      </c>
      <c r="B635" s="624"/>
      <c r="C635" s="625"/>
      <c r="D635" s="195"/>
      <c r="E635" s="196"/>
      <c r="J635" s="197"/>
      <c r="K635" s="91"/>
    </row>
    <row r="636" spans="1:11" s="506" customFormat="1" ht="15.75">
      <c r="A636" s="88" t="s">
        <v>496</v>
      </c>
      <c r="B636" s="74"/>
      <c r="C636" s="75"/>
      <c r="D636" s="102">
        <v>1655557.13</v>
      </c>
      <c r="E636" s="112"/>
      <c r="J636" s="97"/>
    </row>
    <row r="637" spans="1:11" s="92" customFormat="1">
      <c r="A637" s="624" t="s">
        <v>705</v>
      </c>
      <c r="B637" s="624"/>
      <c r="C637" s="625"/>
      <c r="D637" s="195"/>
      <c r="E637" s="196"/>
      <c r="J637" s="197"/>
    </row>
    <row r="638" spans="1:11" s="92" customFormat="1">
      <c r="A638" s="624" t="s">
        <v>706</v>
      </c>
      <c r="B638" s="624"/>
      <c r="C638" s="625"/>
      <c r="D638" s="195">
        <v>0</v>
      </c>
      <c r="E638" s="196"/>
      <c r="J638" s="197"/>
    </row>
    <row r="639" spans="1:11" s="506" customFormat="1" ht="16.5" thickBot="1">
      <c r="A639" s="51"/>
      <c r="B639" s="51"/>
      <c r="C639" s="52"/>
      <c r="D639" s="104"/>
      <c r="E639" s="112"/>
      <c r="J639" s="97"/>
    </row>
    <row r="640" spans="1:11" s="506" customFormat="1" ht="16.5" thickTop="1">
      <c r="A640" s="87"/>
      <c r="B640" s="87"/>
      <c r="C640" s="87"/>
      <c r="D640" s="113"/>
      <c r="E640" s="112"/>
      <c r="J640" s="97"/>
    </row>
    <row r="641" spans="1:10" s="506" customFormat="1" ht="15.75" thickBot="1">
      <c r="A641" s="96"/>
      <c r="B641" s="96"/>
      <c r="C641" s="96"/>
      <c r="D641" s="96"/>
      <c r="E641" s="112"/>
      <c r="J641" s="97"/>
    </row>
    <row r="642" spans="1:10" s="506" customFormat="1" ht="16.5" thickTop="1">
      <c r="A642" s="49" t="s">
        <v>500</v>
      </c>
      <c r="B642" s="49"/>
      <c r="C642" s="45"/>
      <c r="D642" s="46" t="s">
        <v>360</v>
      </c>
      <c r="E642" s="112"/>
      <c r="F642" s="49" t="s">
        <v>497</v>
      </c>
      <c r="G642" s="49"/>
      <c r="H642" s="45"/>
      <c r="I642" s="46" t="s">
        <v>360</v>
      </c>
      <c r="J642" s="97"/>
    </row>
    <row r="643" spans="1:10" s="506" customFormat="1">
      <c r="A643" s="73" t="s">
        <v>501</v>
      </c>
      <c r="B643" s="74"/>
      <c r="C643" s="75"/>
      <c r="D643" s="102">
        <v>0</v>
      </c>
      <c r="E643" s="112"/>
      <c r="F643" s="506" t="s">
        <v>713</v>
      </c>
      <c r="H643" s="508"/>
      <c r="I643" s="102">
        <v>305513.62</v>
      </c>
      <c r="J643" s="97"/>
    </row>
    <row r="644" spans="1:10" s="506" customFormat="1">
      <c r="A644" s="108" t="s">
        <v>502</v>
      </c>
      <c r="B644" s="108"/>
      <c r="C644" s="109"/>
      <c r="D644" s="102"/>
      <c r="E644" s="112"/>
      <c r="F644" s="605" t="s">
        <v>498</v>
      </c>
      <c r="G644" s="605"/>
      <c r="H644" s="736"/>
      <c r="I644" s="102">
        <v>0</v>
      </c>
      <c r="J644" s="97"/>
    </row>
    <row r="645" spans="1:10" s="506" customFormat="1" ht="15" customHeight="1">
      <c r="A645" s="108" t="s">
        <v>503</v>
      </c>
      <c r="B645" s="108"/>
      <c r="C645" s="109"/>
      <c r="D645" s="102">
        <v>0</v>
      </c>
      <c r="E645" s="112"/>
      <c r="F645" s="73" t="s">
        <v>712</v>
      </c>
      <c r="G645" s="74"/>
      <c r="H645" s="75"/>
      <c r="I645" s="102">
        <v>0</v>
      </c>
      <c r="J645" s="97"/>
    </row>
    <row r="646" spans="1:10" s="96" customFormat="1" ht="29.1" customHeight="1">
      <c r="A646" s="108" t="s">
        <v>504</v>
      </c>
      <c r="B646" s="214"/>
      <c r="C646" s="215"/>
      <c r="D646" s="102">
        <v>829000</v>
      </c>
      <c r="E646" s="97"/>
      <c r="F646" s="201" t="s">
        <v>499</v>
      </c>
      <c r="G646" s="201"/>
      <c r="H646" s="202"/>
      <c r="I646" s="102">
        <v>772676.16</v>
      </c>
      <c r="J646" s="97"/>
    </row>
    <row r="647" spans="1:10" s="96" customFormat="1" ht="16.5" thickBot="1">
      <c r="A647" s="214" t="s">
        <v>505</v>
      </c>
      <c r="B647" s="214"/>
      <c r="C647" s="215"/>
      <c r="D647" s="102">
        <v>0</v>
      </c>
      <c r="E647" s="97"/>
      <c r="F647" s="51"/>
      <c r="G647" s="51"/>
      <c r="H647" s="52"/>
      <c r="I647" s="104">
        <v>1078189.78</v>
      </c>
      <c r="J647" s="97"/>
    </row>
    <row r="648" spans="1:10" s="96" customFormat="1" ht="16.5" thickTop="1">
      <c r="A648" s="73" t="s">
        <v>506</v>
      </c>
      <c r="B648" s="74"/>
      <c r="C648" s="75"/>
      <c r="D648" s="102">
        <v>0</v>
      </c>
      <c r="E648" s="97"/>
      <c r="F648" s="105"/>
      <c r="G648" s="105"/>
      <c r="H648" s="105"/>
      <c r="I648" s="107"/>
      <c r="J648" s="97"/>
    </row>
    <row r="649" spans="1:10" s="96" customFormat="1">
      <c r="A649" s="73" t="s">
        <v>507</v>
      </c>
      <c r="B649" s="74"/>
      <c r="C649" s="75"/>
      <c r="D649" s="102">
        <v>0</v>
      </c>
      <c r="E649" s="97"/>
      <c r="F649" s="78"/>
      <c r="G649" s="97"/>
      <c r="H649" s="97"/>
      <c r="I649" s="97"/>
      <c r="J649" s="97"/>
    </row>
    <row r="650" spans="1:10" s="96" customFormat="1">
      <c r="A650" s="73" t="s">
        <v>508</v>
      </c>
      <c r="B650"/>
      <c r="C650" s="75"/>
      <c r="D650" s="102">
        <v>0</v>
      </c>
      <c r="E650" s="97"/>
      <c r="F650" s="78"/>
      <c r="G650" s="97"/>
      <c r="H650" s="97"/>
      <c r="I650" s="97"/>
      <c r="J650" s="97"/>
    </row>
    <row r="651" spans="1:10" s="96" customFormat="1" ht="28.35" customHeight="1">
      <c r="A651" s="626" t="s">
        <v>710</v>
      </c>
      <c r="B651" s="626"/>
      <c r="C651" s="627"/>
      <c r="D651" s="102">
        <v>0</v>
      </c>
      <c r="E651" s="97"/>
      <c r="F651" s="78"/>
      <c r="G651" s="97"/>
      <c r="H651" s="97"/>
      <c r="I651" s="97"/>
      <c r="J651" s="97"/>
    </row>
    <row r="652" spans="1:10" s="96" customFormat="1" ht="20.85" customHeight="1">
      <c r="A652" s="73" t="s">
        <v>509</v>
      </c>
      <c r="B652"/>
      <c r="C652" s="75"/>
      <c r="D652" s="102">
        <v>6300</v>
      </c>
      <c r="E652" s="97"/>
      <c r="F652" s="78"/>
      <c r="G652" s="97"/>
      <c r="H652" s="97"/>
      <c r="I652" s="97"/>
      <c r="J652" s="97"/>
    </row>
    <row r="653" spans="1:10" s="96" customFormat="1">
      <c r="A653" s="73" t="s">
        <v>510</v>
      </c>
      <c r="B653"/>
      <c r="C653" s="75"/>
      <c r="D653" s="102">
        <v>57272.95</v>
      </c>
      <c r="E653" s="97"/>
      <c r="F653" s="78"/>
      <c r="G653" s="97"/>
      <c r="H653" s="97"/>
      <c r="I653" s="97"/>
      <c r="J653" s="97"/>
    </row>
    <row r="654" spans="1:10" s="96" customFormat="1" ht="15.75">
      <c r="A654" s="73" t="s">
        <v>511</v>
      </c>
      <c r="B654"/>
      <c r="C654" s="75"/>
      <c r="D654" s="102">
        <v>0</v>
      </c>
      <c r="E654" s="78"/>
      <c r="F654" s="103"/>
      <c r="G654" s="97"/>
      <c r="H654" s="97"/>
      <c r="I654" s="97"/>
      <c r="J654" s="97"/>
    </row>
    <row r="655" spans="1:10" s="96" customFormat="1" ht="15" customHeight="1">
      <c r="A655" s="74" t="s">
        <v>714</v>
      </c>
      <c r="B655" s="220"/>
      <c r="C655" s="221"/>
      <c r="D655" s="102">
        <v>0</v>
      </c>
      <c r="E655" s="78"/>
      <c r="F655" s="97"/>
      <c r="G655" s="97"/>
      <c r="H655" s="97"/>
      <c r="I655" s="97"/>
      <c r="J655" s="97"/>
    </row>
    <row r="656" spans="1:10" s="96" customFormat="1" ht="15" customHeight="1">
      <c r="A656" s="74" t="s">
        <v>512</v>
      </c>
      <c r="B656" s="74"/>
      <c r="C656" s="75"/>
      <c r="D656" s="102">
        <v>762984.17999999993</v>
      </c>
      <c r="E656" s="78"/>
      <c r="F656" s="105"/>
      <c r="G656" s="105"/>
      <c r="H656" s="105"/>
      <c r="I656" s="107"/>
      <c r="J656" s="97"/>
    </row>
    <row r="657" spans="1:10" s="96" customFormat="1" ht="16.5" thickBot="1">
      <c r="A657" s="51"/>
      <c r="B657" s="51"/>
      <c r="C657" s="52"/>
      <c r="D657" s="104">
        <v>1655557.13</v>
      </c>
      <c r="E657" s="78"/>
      <c r="F657" s="78"/>
      <c r="G657" s="78"/>
      <c r="H657" s="97"/>
      <c r="I657" s="97"/>
      <c r="J657" s="97"/>
    </row>
    <row r="658" spans="1:10" s="96" customFormat="1" ht="15.75" thickTop="1">
      <c r="E658" s="78"/>
      <c r="F658" s="78"/>
      <c r="G658" s="78"/>
      <c r="H658" s="97"/>
      <c r="I658" s="97"/>
      <c r="J658" s="97"/>
    </row>
    <row r="659" spans="1:10" s="96" customFormat="1">
      <c r="E659" s="78"/>
      <c r="F659" s="78"/>
      <c r="G659" s="78"/>
      <c r="H659" s="97"/>
      <c r="I659" s="97"/>
      <c r="J659" s="97"/>
    </row>
    <row r="660" spans="1:10" s="96" customFormat="1">
      <c r="E660" s="78"/>
      <c r="F660" s="78"/>
      <c r="G660" s="78"/>
      <c r="H660" s="97"/>
      <c r="I660" s="97"/>
      <c r="J660" s="97"/>
    </row>
    <row r="661" spans="1:10" s="96" customFormat="1">
      <c r="E661" s="78"/>
      <c r="F661" s="78"/>
      <c r="G661" s="78"/>
      <c r="H661" s="97"/>
      <c r="I661" s="97"/>
      <c r="J661" s="97"/>
    </row>
    <row r="662" spans="1:10" s="96" customFormat="1">
      <c r="E662" s="78"/>
      <c r="F662" s="78"/>
      <c r="G662" s="78"/>
      <c r="H662" s="97"/>
      <c r="I662" s="97"/>
      <c r="J662" s="97"/>
    </row>
    <row r="663" spans="1:10" s="96" customFormat="1">
      <c r="E663" s="97"/>
      <c r="F663" s="78"/>
      <c r="G663" s="78"/>
      <c r="H663" s="97"/>
      <c r="I663" s="97"/>
      <c r="J663" s="97"/>
    </row>
    <row r="664" spans="1:10" s="96" customFormat="1">
      <c r="E664" s="97"/>
      <c r="F664" s="78"/>
      <c r="G664" s="78"/>
      <c r="H664" s="97"/>
      <c r="I664" s="97"/>
      <c r="J664" s="97"/>
    </row>
    <row r="665" spans="1:10" s="96" customFormat="1">
      <c r="A665" s="78"/>
      <c r="B665" s="78"/>
      <c r="C665" s="97"/>
      <c r="D665" s="97"/>
      <c r="E665" s="97"/>
      <c r="F665" s="78"/>
      <c r="G665" s="78"/>
      <c r="H665" s="97"/>
      <c r="I665" s="97"/>
      <c r="J665" s="97"/>
    </row>
    <row r="666" spans="1:10" s="96" customFormat="1">
      <c r="A666" s="78"/>
      <c r="B666" s="78"/>
      <c r="C666" s="97"/>
      <c r="D666" s="97"/>
      <c r="E666" s="97"/>
      <c r="F666" s="78"/>
      <c r="G666" s="78"/>
      <c r="H666" s="97"/>
      <c r="I666" s="97"/>
      <c r="J666" s="97"/>
    </row>
    <row r="667" spans="1:10" s="96" customFormat="1">
      <c r="A667" s="78"/>
      <c r="B667" s="78"/>
      <c r="C667" s="97"/>
      <c r="D667" s="97"/>
      <c r="E667" s="97"/>
      <c r="F667" s="78"/>
      <c r="G667" s="78"/>
      <c r="H667" s="97"/>
      <c r="I667" s="97"/>
      <c r="J667" s="97"/>
    </row>
    <row r="668" spans="1:10" s="96" customFormat="1" ht="20.100000000000001" customHeight="1">
      <c r="A668" s="78"/>
      <c r="B668" s="78"/>
      <c r="C668" s="97"/>
      <c r="D668" s="97"/>
      <c r="E668" s="97"/>
      <c r="F668" s="103"/>
      <c r="G668" s="97"/>
      <c r="H668" s="97"/>
      <c r="I668" s="97"/>
      <c r="J668" s="97"/>
    </row>
    <row r="669" spans="1:10" s="96" customFormat="1" ht="18.600000000000001" customHeight="1">
      <c r="A669" s="219"/>
      <c r="B669" s="219"/>
      <c r="C669" s="219"/>
      <c r="D669" s="219"/>
      <c r="E669" s="97"/>
      <c r="F669" s="97"/>
      <c r="G669" s="97"/>
      <c r="H669" s="97"/>
      <c r="I669" s="97"/>
      <c r="J669" s="97"/>
    </row>
    <row r="670" spans="1:10" s="96" customFormat="1" ht="15.6" customHeight="1">
      <c r="A670" s="219"/>
      <c r="B670" s="219"/>
      <c r="C670" s="219"/>
      <c r="D670" s="219"/>
      <c r="E670" s="97"/>
      <c r="F670" s="97"/>
      <c r="G670" s="97"/>
      <c r="H670" s="97"/>
      <c r="I670" s="97"/>
      <c r="J670" s="97"/>
    </row>
    <row r="671" spans="1:10" s="96" customFormat="1" ht="30.75" customHeight="1">
      <c r="A671" s="219"/>
      <c r="B671" s="219"/>
      <c r="C671" s="219"/>
      <c r="D671" s="219"/>
      <c r="E671" s="97"/>
      <c r="F671" s="97"/>
      <c r="G671" s="97"/>
      <c r="H671" s="97"/>
      <c r="I671" s="97"/>
      <c r="J671" s="97"/>
    </row>
    <row r="672" spans="1:10" s="226" customFormat="1" ht="45">
      <c r="A672" s="640" t="s">
        <v>435</v>
      </c>
      <c r="B672" s="640"/>
      <c r="C672" s="640"/>
      <c r="D672" s="640"/>
      <c r="E672" s="640"/>
      <c r="F672" s="640"/>
      <c r="G672" s="640"/>
      <c r="H672" s="640"/>
      <c r="I672" s="640"/>
      <c r="J672" s="640"/>
    </row>
    <row r="673" spans="1:11" s="227" customFormat="1" ht="30">
      <c r="A673" s="259"/>
      <c r="B673" s="259"/>
      <c r="C673" s="259"/>
      <c r="D673" s="741" t="s">
        <v>229</v>
      </c>
      <c r="E673" s="259"/>
      <c r="F673" s="259"/>
      <c r="G673" s="259"/>
      <c r="H673" s="260" t="s">
        <v>4</v>
      </c>
      <c r="I673" s="731">
        <v>44620</v>
      </c>
      <c r="J673" s="731"/>
    </row>
    <row r="674" spans="1:11" s="96" customFormat="1" ht="12.75"/>
    <row r="675" spans="1:11" s="96" customFormat="1">
      <c r="A675" s="166" t="s">
        <v>365</v>
      </c>
      <c r="B675" s="99"/>
      <c r="C675" s="99"/>
      <c r="D675" s="81">
        <v>44645</v>
      </c>
      <c r="E675" s="95"/>
      <c r="F675" s="509"/>
    </row>
    <row r="676" spans="1:11" s="96" customFormat="1">
      <c r="A676" s="166" t="s">
        <v>366</v>
      </c>
      <c r="B676" s="81">
        <v>44593</v>
      </c>
      <c r="C676" s="100" t="s">
        <v>157</v>
      </c>
      <c r="D676" s="81">
        <v>44620</v>
      </c>
      <c r="E676" s="95"/>
    </row>
    <row r="677" spans="1:11" s="96" customFormat="1">
      <c r="A677" s="98" t="s">
        <v>367</v>
      </c>
      <c r="B677" s="81">
        <v>44617</v>
      </c>
      <c r="C677" s="100" t="s">
        <v>157</v>
      </c>
      <c r="D677" s="81">
        <v>44645</v>
      </c>
      <c r="E677" s="95"/>
    </row>
    <row r="678" spans="1:11" s="96" customFormat="1" ht="13.5" thickBot="1"/>
    <row r="679" spans="1:11" s="506" customFormat="1" ht="16.5" thickTop="1">
      <c r="A679" s="49" t="s">
        <v>57</v>
      </c>
      <c r="B679" s="49"/>
      <c r="C679" s="45"/>
      <c r="D679" s="46" t="s">
        <v>360</v>
      </c>
      <c r="E679" s="510"/>
      <c r="F679" s="96"/>
      <c r="G679" s="96"/>
      <c r="H679" s="96"/>
      <c r="I679" s="96"/>
      <c r="J679" s="96"/>
    </row>
    <row r="680" spans="1:11" s="506" customFormat="1">
      <c r="A680" s="605" t="s">
        <v>624</v>
      </c>
      <c r="B680" s="605"/>
      <c r="C680" s="606"/>
      <c r="D680" s="102">
        <v>28281760.610000003</v>
      </c>
      <c r="E680" s="510"/>
      <c r="F680" s="96"/>
      <c r="G680" s="96"/>
      <c r="H680" s="96"/>
      <c r="I680" s="96"/>
      <c r="J680" s="96"/>
    </row>
    <row r="681" spans="1:11" s="506" customFormat="1">
      <c r="A681" s="605" t="s">
        <v>716</v>
      </c>
      <c r="B681" s="605" t="s">
        <v>715</v>
      </c>
      <c r="C681" s="606"/>
      <c r="D681" s="102">
        <v>1170497.8699999999</v>
      </c>
      <c r="E681" s="510"/>
      <c r="F681" s="96"/>
      <c r="G681" s="96"/>
      <c r="H681" s="96"/>
      <c r="I681" s="96"/>
      <c r="J681" s="96"/>
    </row>
    <row r="682" spans="1:11" s="506" customFormat="1" ht="15.75">
      <c r="A682" s="53" t="s">
        <v>717</v>
      </c>
      <c r="B682" s="50"/>
      <c r="C682" s="47"/>
      <c r="D682" s="102">
        <v>0</v>
      </c>
      <c r="E682" s="510"/>
      <c r="F682" s="96"/>
      <c r="G682" s="96"/>
      <c r="H682" s="96"/>
      <c r="I682" s="96"/>
      <c r="J682" s="96"/>
      <c r="K682" s="507"/>
    </row>
    <row r="683" spans="1:11" s="506" customFormat="1" ht="15.75">
      <c r="A683" s="53" t="s">
        <v>718</v>
      </c>
      <c r="B683" s="50"/>
      <c r="C683" s="47"/>
      <c r="D683" s="102">
        <v>0</v>
      </c>
      <c r="E683" s="510"/>
      <c r="F683" s="96"/>
      <c r="G683" s="96"/>
      <c r="H683" s="96"/>
      <c r="I683" s="96"/>
      <c r="J683" s="96"/>
      <c r="K683" s="507"/>
    </row>
    <row r="684" spans="1:11" s="506" customFormat="1" ht="15.75">
      <c r="A684" s="53" t="s">
        <v>719</v>
      </c>
      <c r="B684" s="50"/>
      <c r="C684" s="47"/>
      <c r="D684" s="102">
        <v>0</v>
      </c>
      <c r="E684" s="511"/>
      <c r="F684" s="96"/>
      <c r="G684" s="96"/>
      <c r="H684" s="96"/>
      <c r="I684" s="96"/>
      <c r="J684" s="96"/>
      <c r="K684" s="466"/>
    </row>
    <row r="685" spans="1:11" s="506" customFormat="1" ht="15.75">
      <c r="A685" s="53" t="s">
        <v>720</v>
      </c>
      <c r="B685" s="50"/>
      <c r="C685" s="47"/>
      <c r="D685" s="623">
        <v>0</v>
      </c>
      <c r="E685" s="510"/>
      <c r="F685" s="96"/>
      <c r="G685" s="96"/>
      <c r="H685" s="96"/>
      <c r="I685" s="96"/>
      <c r="J685" s="96"/>
      <c r="K685" s="507"/>
    </row>
    <row r="686" spans="1:11" s="506" customFormat="1" ht="15.75">
      <c r="A686" s="53" t="s">
        <v>636</v>
      </c>
      <c r="B686" s="50"/>
      <c r="C686" s="47"/>
      <c r="D686" s="623"/>
      <c r="F686" s="96"/>
      <c r="G686" s="96"/>
      <c r="H686" s="96"/>
      <c r="I686" s="96"/>
      <c r="J686" s="96"/>
      <c r="K686" s="507"/>
    </row>
    <row r="687" spans="1:11" s="506" customFormat="1" ht="15.75">
      <c r="A687" s="53" t="s">
        <v>721</v>
      </c>
      <c r="B687" s="50"/>
      <c r="C687" s="47"/>
      <c r="D687" s="102">
        <v>0</v>
      </c>
      <c r="J687" s="96"/>
      <c r="K687" s="507"/>
    </row>
    <row r="688" spans="1:11" s="506" customFormat="1" ht="18" customHeight="1">
      <c r="A688" s="120" t="s">
        <v>722</v>
      </c>
      <c r="B688" s="118"/>
      <c r="C688" s="119"/>
      <c r="D688" s="102">
        <v>0</v>
      </c>
      <c r="J688" s="96"/>
      <c r="K688" s="507"/>
    </row>
    <row r="689" spans="1:11" s="506" customFormat="1" ht="20.100000000000001" customHeight="1">
      <c r="A689" s="120" t="s">
        <v>723</v>
      </c>
      <c r="B689" s="118"/>
      <c r="C689" s="119"/>
      <c r="D689" s="102">
        <v>0</v>
      </c>
      <c r="J689" s="96"/>
      <c r="K689" s="507"/>
    </row>
    <row r="690" spans="1:11" s="506" customFormat="1" ht="20.100000000000001" customHeight="1">
      <c r="A690" s="120" t="s">
        <v>724</v>
      </c>
      <c r="B690" s="118"/>
      <c r="C690" s="119"/>
      <c r="D690" s="102">
        <v>0</v>
      </c>
      <c r="J690" s="96"/>
      <c r="K690" s="507"/>
    </row>
    <row r="691" spans="1:11" s="506" customFormat="1" ht="15.6" customHeight="1">
      <c r="A691" s="120" t="s">
        <v>725</v>
      </c>
      <c r="B691" s="118"/>
      <c r="C691" s="119"/>
      <c r="D691" s="102">
        <v>0</v>
      </c>
      <c r="J691" s="96"/>
      <c r="K691" s="507"/>
    </row>
    <row r="692" spans="1:11" s="506" customFormat="1" ht="15.6" customHeight="1">
      <c r="A692" s="121" t="s">
        <v>726</v>
      </c>
      <c r="B692" s="222"/>
      <c r="C692" s="223"/>
      <c r="D692" s="623">
        <v>0</v>
      </c>
      <c r="J692" s="96"/>
      <c r="K692" s="507"/>
    </row>
    <row r="693" spans="1:11" s="506" customFormat="1" ht="15.6" customHeight="1">
      <c r="A693" s="222" t="s">
        <v>637</v>
      </c>
      <c r="B693" s="222"/>
      <c r="C693" s="223"/>
      <c r="D693" s="623"/>
      <c r="F693" s="511"/>
      <c r="G693" s="512"/>
      <c r="H693" s="512"/>
      <c r="I693" s="512"/>
      <c r="J693" s="96"/>
      <c r="K693" s="507"/>
    </row>
    <row r="694" spans="1:11" s="506" customFormat="1" ht="15.6" customHeight="1">
      <c r="A694" s="628" t="s">
        <v>727</v>
      </c>
      <c r="B694" s="628"/>
      <c r="C694" s="629"/>
      <c r="D694" s="623">
        <v>0</v>
      </c>
      <c r="F694" s="511"/>
      <c r="G694" s="512"/>
      <c r="H694" s="512"/>
      <c r="I694" s="512"/>
      <c r="J694" s="96"/>
      <c r="K694" s="507"/>
    </row>
    <row r="695" spans="1:11" s="506" customFormat="1" ht="15.6" customHeight="1">
      <c r="A695" s="628"/>
      <c r="B695" s="628"/>
      <c r="C695" s="629"/>
      <c r="D695" s="623"/>
      <c r="J695" s="96"/>
      <c r="K695" s="507"/>
    </row>
    <row r="696" spans="1:11" s="506" customFormat="1" ht="37.5" customHeight="1">
      <c r="A696" s="628" t="s">
        <v>728</v>
      </c>
      <c r="B696" s="628"/>
      <c r="C696" s="629"/>
      <c r="D696" s="124">
        <v>0</v>
      </c>
      <c r="J696" s="96"/>
      <c r="K696" s="507"/>
    </row>
    <row r="697" spans="1:11" s="506" customFormat="1" ht="15.6" customHeight="1">
      <c r="A697" s="626" t="s">
        <v>729</v>
      </c>
      <c r="B697" s="626"/>
      <c r="C697" s="627"/>
      <c r="D697" s="102">
        <v>0</v>
      </c>
      <c r="J697" s="96"/>
      <c r="K697" s="507"/>
    </row>
    <row r="698" spans="1:11" s="506" customFormat="1" ht="30" customHeight="1">
      <c r="A698" s="630"/>
      <c r="B698" s="630"/>
      <c r="C698" s="631"/>
      <c r="D698" s="102"/>
      <c r="J698" s="96"/>
      <c r="K698" s="507"/>
    </row>
    <row r="699" spans="1:11" s="506" customFormat="1" ht="26.25" customHeight="1" thickBot="1">
      <c r="A699" s="51" t="s">
        <v>368</v>
      </c>
      <c r="B699" s="51"/>
      <c r="C699" s="52"/>
      <c r="D699" s="104">
        <v>29452258.480000004</v>
      </c>
      <c r="J699" s="96"/>
      <c r="K699" s="507"/>
    </row>
    <row r="700" spans="1:11" s="506" customFormat="1" ht="16.5" thickTop="1">
      <c r="A700"/>
      <c r="B700"/>
      <c r="C700"/>
      <c r="D700"/>
      <c r="J700" s="96"/>
      <c r="K700" s="507"/>
    </row>
    <row r="701" spans="1:11" s="506" customFormat="1" ht="15.75">
      <c r="A701" s="53"/>
      <c r="B701" s="50"/>
      <c r="C701" s="50"/>
      <c r="D701" s="102"/>
      <c r="J701" s="96"/>
      <c r="K701" s="507"/>
    </row>
    <row r="702" spans="1:11" s="506" customFormat="1" ht="16.5" thickBot="1">
      <c r="A702" s="96"/>
      <c r="B702" s="96"/>
      <c r="C702" s="96"/>
      <c r="D702" s="96"/>
      <c r="E702" s="48"/>
      <c r="J702" s="96"/>
      <c r="K702" s="507"/>
    </row>
    <row r="703" spans="1:11" s="506" customFormat="1" ht="16.5" thickTop="1">
      <c r="A703" s="49" t="s">
        <v>640</v>
      </c>
      <c r="B703" s="49"/>
      <c r="C703" s="45"/>
      <c r="D703" s="46" t="s">
        <v>360</v>
      </c>
      <c r="E703" s="48"/>
      <c r="J703" s="96"/>
      <c r="K703" s="507"/>
    </row>
    <row r="704" spans="1:11" s="506" customFormat="1" ht="15.75">
      <c r="A704" s="605" t="s">
        <v>641</v>
      </c>
      <c r="B704" s="605"/>
      <c r="C704" s="606"/>
      <c r="D704" s="102">
        <v>0</v>
      </c>
      <c r="E704" s="48"/>
      <c r="J704" s="96"/>
      <c r="K704" s="507"/>
    </row>
    <row r="705" spans="1:11" s="506" customFormat="1" ht="14.85" customHeight="1">
      <c r="A705" s="739" t="s">
        <v>642</v>
      </c>
      <c r="B705" s="739"/>
      <c r="C705" s="740"/>
      <c r="D705" s="113">
        <v>11615970.744512001</v>
      </c>
      <c r="E705" s="48"/>
      <c r="J705" s="96"/>
      <c r="K705" s="507"/>
    </row>
    <row r="706" spans="1:11" s="506" customFormat="1" ht="15.75">
      <c r="A706" s="605" t="s">
        <v>703</v>
      </c>
      <c r="B706" s="605"/>
      <c r="C706" s="606"/>
      <c r="D706" s="102">
        <v>0</v>
      </c>
      <c r="E706" s="48"/>
      <c r="J706" s="96"/>
      <c r="K706" s="507"/>
    </row>
    <row r="707" spans="1:11" s="506" customFormat="1" ht="15.75">
      <c r="A707" s="605" t="s">
        <v>704</v>
      </c>
      <c r="B707" s="605"/>
      <c r="C707" s="606"/>
      <c r="D707" s="102">
        <v>11615970.744512001</v>
      </c>
      <c r="E707" s="48"/>
      <c r="J707" s="96"/>
      <c r="K707" s="507"/>
    </row>
    <row r="708" spans="1:11" s="506" customFormat="1" ht="15.75">
      <c r="A708" s="182" t="s">
        <v>643</v>
      </c>
      <c r="B708" s="182"/>
      <c r="C708" s="183"/>
      <c r="D708" s="113">
        <v>17836287.735488005</v>
      </c>
      <c r="E708" s="48"/>
      <c r="J708" s="96"/>
    </row>
    <row r="709" spans="1:11" s="506" customFormat="1" ht="16.5" thickBot="1">
      <c r="A709" s="51"/>
      <c r="B709" s="51"/>
      <c r="C709" s="52"/>
      <c r="D709" s="104"/>
      <c r="E709" s="48"/>
      <c r="J709" s="96"/>
    </row>
    <row r="710" spans="1:11" s="506" customFormat="1" ht="15.75" thickTop="1">
      <c r="A710"/>
      <c r="B710"/>
      <c r="C710"/>
      <c r="D710"/>
      <c r="E710" s="48"/>
      <c r="J710" s="96"/>
    </row>
    <row r="711" spans="1:11" s="506" customFormat="1">
      <c r="E711" s="48"/>
      <c r="J711" s="96"/>
    </row>
    <row r="712" spans="1:11" s="506" customFormat="1" ht="15.75" thickBot="1">
      <c r="E712" s="48"/>
      <c r="J712" s="96"/>
    </row>
    <row r="713" spans="1:11" s="506" customFormat="1" ht="16.5" thickTop="1">
      <c r="A713" s="49" t="s">
        <v>644</v>
      </c>
      <c r="B713" s="49"/>
      <c r="C713" s="49"/>
      <c r="D713" s="46"/>
      <c r="E713" s="48"/>
      <c r="J713" s="96"/>
    </row>
    <row r="714" spans="1:11" s="506" customFormat="1">
      <c r="A714" s="605" t="s">
        <v>645</v>
      </c>
      <c r="B714" s="605"/>
      <c r="C714" s="606"/>
      <c r="D714" s="102">
        <v>0</v>
      </c>
      <c r="E714" s="48"/>
      <c r="J714" s="96"/>
    </row>
    <row r="715" spans="1:11" s="506" customFormat="1">
      <c r="A715" s="53" t="s">
        <v>646</v>
      </c>
      <c r="B715" s="50"/>
      <c r="C715" s="47"/>
      <c r="D715" s="102">
        <v>0</v>
      </c>
      <c r="E715" s="48"/>
      <c r="J715" s="96"/>
    </row>
    <row r="716" spans="1:11" s="506" customFormat="1">
      <c r="A716" s="53" t="s">
        <v>647</v>
      </c>
      <c r="B716" s="50"/>
      <c r="C716" s="47"/>
      <c r="D716" s="102"/>
      <c r="E716" s="48"/>
      <c r="J716" s="96"/>
    </row>
    <row r="717" spans="1:11" s="506" customFormat="1">
      <c r="A717" s="53" t="s">
        <v>660</v>
      </c>
      <c r="B717" s="50"/>
      <c r="C717" s="47"/>
      <c r="D717" s="102">
        <v>0</v>
      </c>
      <c r="E717" s="48"/>
      <c r="J717" s="96"/>
    </row>
    <row r="718" spans="1:11" s="506" customFormat="1">
      <c r="A718" s="53" t="s">
        <v>661</v>
      </c>
      <c r="B718" s="50"/>
      <c r="C718" s="47"/>
      <c r="D718" s="102"/>
      <c r="E718" s="48"/>
      <c r="J718" s="96"/>
    </row>
    <row r="719" spans="1:11" s="506" customFormat="1">
      <c r="A719" s="53" t="s">
        <v>648</v>
      </c>
      <c r="B719" s="50"/>
      <c r="C719" s="47"/>
      <c r="D719" s="102">
        <v>0</v>
      </c>
      <c r="E719" s="48"/>
      <c r="J719" s="96"/>
    </row>
    <row r="720" spans="1:11" s="506" customFormat="1">
      <c r="A720" s="53" t="s">
        <v>649</v>
      </c>
      <c r="B720" s="50"/>
      <c r="C720" s="47"/>
      <c r="D720" s="102">
        <v>0</v>
      </c>
      <c r="E720" s="48"/>
      <c r="J720" s="96"/>
    </row>
    <row r="721" spans="1:10" s="506" customFormat="1">
      <c r="A721" s="120" t="s">
        <v>650</v>
      </c>
      <c r="B721" s="118"/>
      <c r="C721" s="119"/>
      <c r="D721" s="102">
        <v>11666666.670000017</v>
      </c>
      <c r="E721" s="48"/>
      <c r="J721" s="96"/>
    </row>
    <row r="722" spans="1:10" s="506" customFormat="1">
      <c r="A722" s="120" t="s">
        <v>651</v>
      </c>
      <c r="B722" s="118"/>
      <c r="C722" s="119"/>
      <c r="D722" s="102">
        <v>0</v>
      </c>
      <c r="E722" s="48"/>
      <c r="J722" s="96"/>
    </row>
    <row r="723" spans="1:10" s="96" customFormat="1">
      <c r="A723" s="120" t="s">
        <v>652</v>
      </c>
      <c r="B723" s="118"/>
      <c r="C723" s="119"/>
      <c r="D723" s="102">
        <v>0</v>
      </c>
      <c r="F723"/>
      <c r="G723"/>
      <c r="H723" s="506"/>
      <c r="I723" s="506"/>
    </row>
    <row r="724" spans="1:10" s="96" customFormat="1">
      <c r="A724" s="120" t="s">
        <v>662</v>
      </c>
      <c r="B724" s="118"/>
      <c r="C724" s="184"/>
      <c r="D724" s="687">
        <v>0</v>
      </c>
      <c r="H724" s="506"/>
      <c r="I724" s="506"/>
    </row>
    <row r="725" spans="1:10" s="96" customFormat="1" ht="15.6" customHeight="1">
      <c r="A725" s="121" t="s">
        <v>663</v>
      </c>
      <c r="B725" s="222"/>
      <c r="C725" s="185"/>
      <c r="D725" s="687"/>
      <c r="I725" s="506"/>
    </row>
    <row r="726" spans="1:10" s="96" customFormat="1">
      <c r="A726" s="121" t="s">
        <v>653</v>
      </c>
      <c r="B726" s="222"/>
      <c r="C726" s="223"/>
      <c r="D726" s="102"/>
    </row>
    <row r="727" spans="1:10" s="96" customFormat="1">
      <c r="A727" s="121" t="s">
        <v>654</v>
      </c>
      <c r="B727" s="222"/>
      <c r="C727" s="223"/>
      <c r="D727" s="102">
        <v>1396621.065487992</v>
      </c>
    </row>
    <row r="728" spans="1:10" s="96" customFormat="1">
      <c r="A728" s="121" t="s">
        <v>655</v>
      </c>
      <c r="B728" s="222"/>
      <c r="C728" s="223"/>
      <c r="D728" s="102">
        <v>0</v>
      </c>
    </row>
    <row r="729" spans="1:10" s="96" customFormat="1">
      <c r="A729" s="121" t="s">
        <v>656</v>
      </c>
      <c r="B729" s="222"/>
      <c r="C729" s="223"/>
      <c r="D729" s="102">
        <v>0</v>
      </c>
    </row>
    <row r="730" spans="1:10" s="96" customFormat="1">
      <c r="A730" s="74" t="s">
        <v>657</v>
      </c>
      <c r="B730" s="74"/>
      <c r="C730" s="75"/>
      <c r="D730" s="102">
        <v>4772999.9999999963</v>
      </c>
      <c r="I730" s="506"/>
    </row>
    <row r="731" spans="1:10" s="96" customFormat="1">
      <c r="A731" s="74" t="s">
        <v>658</v>
      </c>
      <c r="B731" s="74"/>
      <c r="C731" s="75"/>
      <c r="D731" s="102">
        <v>0</v>
      </c>
      <c r="E731" s="506"/>
      <c r="I731" s="506"/>
    </row>
    <row r="732" spans="1:10" s="96" customFormat="1">
      <c r="A732" s="605" t="s">
        <v>659</v>
      </c>
      <c r="B732" s="605"/>
      <c r="C732" s="606"/>
      <c r="D732" s="102">
        <v>0</v>
      </c>
      <c r="E732" s="506"/>
      <c r="I732" s="506"/>
    </row>
    <row r="733" spans="1:10" s="96" customFormat="1" ht="15" customHeight="1" thickBot="1">
      <c r="A733" s="51"/>
      <c r="B733" s="51"/>
      <c r="C733" s="52"/>
      <c r="D733" s="104">
        <v>17836287.735488005</v>
      </c>
      <c r="E733" s="506"/>
    </row>
    <row r="734" spans="1:10" s="96" customFormat="1" ht="30" customHeight="1" thickTop="1" thickBot="1">
      <c r="A734"/>
      <c r="B734"/>
      <c r="C734"/>
      <c r="D734"/>
      <c r="E734" s="506"/>
    </row>
    <row r="735" spans="1:10" s="96" customFormat="1" ht="16.5" thickTop="1">
      <c r="A735" s="167" t="s">
        <v>231</v>
      </c>
      <c r="B735" s="167"/>
      <c r="C735" s="186"/>
      <c r="D735" s="193" t="s">
        <v>711</v>
      </c>
    </row>
    <row r="736" spans="1:10" s="96" customFormat="1">
      <c r="A736" s="92" t="s">
        <v>357</v>
      </c>
      <c r="B736" s="329"/>
      <c r="C736" s="513"/>
      <c r="D736" s="102">
        <v>0</v>
      </c>
    </row>
    <row r="737" spans="1:10" s="96" customFormat="1">
      <c r="A737" s="92" t="s">
        <v>293</v>
      </c>
      <c r="B737" s="329"/>
      <c r="C737" s="514"/>
      <c r="D737" s="102">
        <v>0</v>
      </c>
    </row>
    <row r="738" spans="1:10" s="96" customFormat="1">
      <c r="A738" s="92" t="s">
        <v>112</v>
      </c>
      <c r="B738" s="329"/>
      <c r="C738" s="514"/>
      <c r="D738" s="102">
        <v>0</v>
      </c>
    </row>
    <row r="739" spans="1:10" s="96" customFormat="1" ht="20.100000000000001" customHeight="1">
      <c r="A739" s="92" t="s">
        <v>358</v>
      </c>
      <c r="B739" s="329"/>
      <c r="C739" s="514"/>
      <c r="D739" s="102">
        <v>0</v>
      </c>
    </row>
    <row r="740" spans="1:10" s="96" customFormat="1" ht="18.600000000000001" customHeight="1">
      <c r="A740" s="92" t="s">
        <v>172</v>
      </c>
      <c r="B740" s="329"/>
      <c r="C740" s="515"/>
      <c r="D740" s="102">
        <v>0</v>
      </c>
    </row>
    <row r="741" spans="1:10" s="96" customFormat="1" ht="15.6" customHeight="1" thickBot="1">
      <c r="A741" s="51" t="s">
        <v>359</v>
      </c>
      <c r="B741" s="51"/>
      <c r="C741" s="52"/>
      <c r="D741" s="168">
        <v>0</v>
      </c>
      <c r="E741" s="512"/>
      <c r="F741" s="512"/>
      <c r="G741" s="512"/>
      <c r="H741" s="512"/>
      <c r="I741" s="512"/>
    </row>
    <row r="742" spans="1:10" s="96" customFormat="1" ht="30.75" customHeight="1" thickTop="1">
      <c r="A742" s="516"/>
      <c r="B742" s="516"/>
      <c r="C742" s="516"/>
      <c r="D742" s="516"/>
    </row>
    <row r="743" spans="1:10" s="226" customFormat="1" ht="45">
      <c r="A743" s="640" t="s">
        <v>435</v>
      </c>
      <c r="B743" s="640"/>
      <c r="C743" s="640"/>
      <c r="D743" s="640"/>
      <c r="E743" s="640"/>
      <c r="F743" s="640"/>
      <c r="G743" s="640"/>
      <c r="H743" s="640"/>
      <c r="I743" s="640"/>
      <c r="J743" s="640"/>
    </row>
    <row r="744" spans="1:10" s="227" customFormat="1" ht="30">
      <c r="A744" s="259"/>
      <c r="B744" s="259"/>
      <c r="C744" s="259"/>
      <c r="D744" s="741" t="s">
        <v>229</v>
      </c>
      <c r="E744" s="259"/>
      <c r="F744" s="259"/>
      <c r="G744" s="259"/>
      <c r="H744" s="260" t="s">
        <v>4</v>
      </c>
      <c r="I744" s="731">
        <v>44620</v>
      </c>
      <c r="J744" s="731"/>
    </row>
    <row r="745" spans="1:10" s="96" customFormat="1" ht="12.75"/>
    <row r="746" spans="1:10" s="96" customFormat="1">
      <c r="A746" s="166" t="s">
        <v>365</v>
      </c>
      <c r="B746" s="99"/>
      <c r="C746" s="99"/>
      <c r="D746" s="81">
        <v>44645</v>
      </c>
      <c r="E746" s="95"/>
      <c r="F746" s="509"/>
    </row>
    <row r="747" spans="1:10" s="96" customFormat="1">
      <c r="A747" s="166" t="s">
        <v>366</v>
      </c>
      <c r="B747" s="81">
        <v>44593</v>
      </c>
      <c r="C747" s="100" t="s">
        <v>157</v>
      </c>
      <c r="D747" s="81">
        <v>44620</v>
      </c>
      <c r="E747" s="95"/>
    </row>
    <row r="748" spans="1:10" s="96" customFormat="1">
      <c r="A748" s="98" t="s">
        <v>367</v>
      </c>
      <c r="B748" s="81">
        <v>44617</v>
      </c>
      <c r="C748" s="100" t="s">
        <v>157</v>
      </c>
      <c r="D748" s="81">
        <v>44645</v>
      </c>
      <c r="E748" s="95"/>
    </row>
    <row r="749" spans="1:10" s="315" customFormat="1" ht="30">
      <c r="A749" s="311"/>
      <c r="B749" s="311"/>
      <c r="C749" s="311"/>
      <c r="D749" s="311"/>
      <c r="E749" s="312"/>
      <c r="F749" s="311"/>
      <c r="G749" s="311"/>
      <c r="H749" s="311"/>
      <c r="I749" s="313"/>
      <c r="J749" s="314"/>
    </row>
    <row r="750" spans="1:10" s="315" customFormat="1" ht="15" customHeight="1" thickBot="1">
      <c r="E750" s="312"/>
      <c r="J750" s="314"/>
    </row>
    <row r="751" spans="1:10" s="315" customFormat="1" ht="15.6" customHeight="1" thickTop="1">
      <c r="A751" s="49" t="s">
        <v>513</v>
      </c>
      <c r="B751" s="49"/>
      <c r="C751" s="45"/>
      <c r="D751" s="46" t="s">
        <v>360</v>
      </c>
      <c r="E751" s="312"/>
      <c r="F751" s="49" t="s">
        <v>664</v>
      </c>
      <c r="G751" s="49"/>
      <c r="H751" s="45"/>
      <c r="I751" s="46" t="s">
        <v>360</v>
      </c>
      <c r="J751" s="314"/>
    </row>
    <row r="752" spans="1:10" s="315" customFormat="1" ht="15" customHeight="1">
      <c r="A752" s="114" t="s">
        <v>514</v>
      </c>
      <c r="B752" s="105"/>
      <c r="C752" s="106"/>
      <c r="D752" s="102">
        <v>0</v>
      </c>
      <c r="E752" s="312"/>
      <c r="F752" s="114" t="s">
        <v>665</v>
      </c>
      <c r="G752" s="105"/>
      <c r="H752" s="106"/>
      <c r="I752" s="102">
        <v>0</v>
      </c>
      <c r="J752" s="314"/>
    </row>
    <row r="753" spans="1:10" s="315" customFormat="1" ht="15" customHeight="1">
      <c r="A753" s="114" t="s">
        <v>515</v>
      </c>
      <c r="B753" s="105"/>
      <c r="C753" s="106"/>
      <c r="D753" s="124">
        <v>0</v>
      </c>
      <c r="E753" s="312"/>
      <c r="F753" s="114" t="s">
        <v>666</v>
      </c>
      <c r="G753" s="105"/>
      <c r="H753" s="106"/>
      <c r="I753" s="124">
        <v>0</v>
      </c>
      <c r="J753" s="314"/>
    </row>
    <row r="754" spans="1:10" s="315" customFormat="1" ht="15" customHeight="1">
      <c r="A754" s="114" t="s">
        <v>516</v>
      </c>
      <c r="B754" s="105"/>
      <c r="C754" s="106"/>
      <c r="D754" s="124">
        <v>0</v>
      </c>
      <c r="E754" s="312"/>
      <c r="F754" s="114" t="s">
        <v>667</v>
      </c>
      <c r="G754" s="105"/>
      <c r="H754" s="106"/>
      <c r="I754" s="124">
        <v>0</v>
      </c>
      <c r="J754" s="314"/>
    </row>
    <row r="755" spans="1:10" s="315" customFormat="1" ht="15.6" customHeight="1">
      <c r="A755" s="101" t="s">
        <v>517</v>
      </c>
      <c r="B755" s="50"/>
      <c r="C755" s="47"/>
      <c r="D755" s="124">
        <v>0</v>
      </c>
      <c r="E755" s="312"/>
      <c r="F755" s="101" t="s">
        <v>668</v>
      </c>
      <c r="G755" s="50"/>
      <c r="H755" s="47"/>
      <c r="I755" s="124">
        <v>0</v>
      </c>
      <c r="J755" s="314"/>
    </row>
    <row r="756" spans="1:10" s="315" customFormat="1" ht="15" customHeight="1" thickBot="1">
      <c r="A756" s="51" t="s">
        <v>513</v>
      </c>
      <c r="B756" s="51"/>
      <c r="C756" s="52"/>
      <c r="D756" s="104">
        <v>0</v>
      </c>
      <c r="E756" s="312"/>
      <c r="F756" s="51" t="s">
        <v>664</v>
      </c>
      <c r="G756" s="51"/>
      <c r="H756" s="52"/>
      <c r="I756" s="104">
        <v>0</v>
      </c>
      <c r="J756" s="314"/>
    </row>
    <row r="757" spans="1:10" s="315" customFormat="1" ht="15" customHeight="1" thickTop="1">
      <c r="A757" s="311"/>
      <c r="B757" s="311"/>
      <c r="C757" s="311"/>
      <c r="D757" s="313"/>
      <c r="E757" s="312"/>
      <c r="F757" s="105"/>
      <c r="G757" s="87"/>
      <c r="H757" s="87"/>
      <c r="I757" s="113"/>
      <c r="J757" s="314"/>
    </row>
    <row r="758" spans="1:10" s="315" customFormat="1" ht="15.6" customHeight="1" thickBot="1">
      <c r="A758" s="311"/>
      <c r="B758" s="311"/>
      <c r="C758" s="311"/>
      <c r="D758" s="313"/>
      <c r="E758" s="312"/>
      <c r="F758" s="311"/>
      <c r="G758" s="311"/>
      <c r="H758" s="311"/>
      <c r="I758" s="311"/>
      <c r="J758" s="314"/>
    </row>
    <row r="759" spans="1:10" s="315" customFormat="1" ht="15.6" customHeight="1" thickTop="1">
      <c r="A759" s="49" t="s">
        <v>345</v>
      </c>
      <c r="B759" s="49"/>
      <c r="C759" s="45"/>
      <c r="D759" s="46" t="s">
        <v>360</v>
      </c>
      <c r="E759" s="312"/>
      <c r="F759" s="49" t="s">
        <v>347</v>
      </c>
      <c r="G759" s="49"/>
      <c r="H759" s="45"/>
      <c r="I759" s="46" t="s">
        <v>360</v>
      </c>
      <c r="J759" s="314"/>
    </row>
    <row r="760" spans="1:10" s="315" customFormat="1" ht="15.6" customHeight="1">
      <c r="A760" s="114" t="s">
        <v>107</v>
      </c>
      <c r="B760" s="105"/>
      <c r="C760" s="106"/>
      <c r="D760" s="102">
        <v>0</v>
      </c>
      <c r="E760" s="312"/>
      <c r="F760" s="114" t="s">
        <v>374</v>
      </c>
      <c r="G760" s="105"/>
      <c r="H760" s="106"/>
      <c r="I760" s="102">
        <v>0</v>
      </c>
      <c r="J760" s="314"/>
    </row>
    <row r="761" spans="1:10" s="315" customFormat="1" ht="15.6" customHeight="1">
      <c r="A761" s="114" t="s">
        <v>225</v>
      </c>
      <c r="B761" s="105"/>
      <c r="C761" s="106"/>
      <c r="D761" s="102">
        <v>3179110.8200000003</v>
      </c>
      <c r="E761" s="312"/>
      <c r="F761" s="114" t="s">
        <v>171</v>
      </c>
      <c r="G761" s="105"/>
      <c r="H761" s="106"/>
      <c r="I761" s="102">
        <v>29452258.480000004</v>
      </c>
      <c r="J761" s="314"/>
    </row>
    <row r="762" spans="1:10" s="315" customFormat="1" ht="15.6" customHeight="1">
      <c r="A762" s="101" t="s">
        <v>709</v>
      </c>
      <c r="B762" s="50"/>
      <c r="C762" s="47"/>
      <c r="D762" s="102">
        <v>0</v>
      </c>
      <c r="E762" s="312"/>
      <c r="F762" s="101" t="s">
        <v>709</v>
      </c>
      <c r="G762" s="50"/>
      <c r="H762" s="47"/>
      <c r="I762" s="102">
        <v>0</v>
      </c>
      <c r="J762" s="314"/>
    </row>
    <row r="763" spans="1:10" s="315" customFormat="1" ht="15.6" customHeight="1">
      <c r="A763" s="92" t="s">
        <v>226</v>
      </c>
      <c r="C763" s="517"/>
      <c r="D763" s="194">
        <v>-3179110.82</v>
      </c>
      <c r="E763" s="312"/>
      <c r="F763" s="92" t="s">
        <v>388</v>
      </c>
      <c r="I763" s="205">
        <v>-29452258.480000004</v>
      </c>
      <c r="J763" s="314"/>
    </row>
    <row r="764" spans="1:10" s="315" customFormat="1" ht="15.6" customHeight="1" thickBot="1">
      <c r="A764" s="51" t="s">
        <v>346</v>
      </c>
      <c r="B764" s="51"/>
      <c r="C764" s="52"/>
      <c r="D764" s="104">
        <v>0</v>
      </c>
      <c r="E764" s="312"/>
      <c r="F764" s="51" t="s">
        <v>348</v>
      </c>
      <c r="G764" s="51"/>
      <c r="H764" s="52"/>
      <c r="I764" s="104">
        <v>0</v>
      </c>
      <c r="J764" s="314"/>
    </row>
    <row r="765" spans="1:10" s="315" customFormat="1" ht="15.6" customHeight="1" thickTop="1">
      <c r="A765" s="105"/>
      <c r="B765" s="87"/>
      <c r="C765" s="87"/>
      <c r="D765" s="113"/>
      <c r="E765" s="312"/>
      <c r="F765" s="311"/>
      <c r="G765" s="311"/>
      <c r="H765" s="311"/>
      <c r="I765" s="313"/>
      <c r="J765" s="314"/>
    </row>
    <row r="766" spans="1:10" s="315" customFormat="1" ht="15.6" customHeight="1" thickBot="1">
      <c r="A766" s="311"/>
      <c r="B766" s="311"/>
      <c r="C766" s="311"/>
      <c r="D766" s="311"/>
      <c r="E766" s="312"/>
      <c r="F766" s="311"/>
      <c r="G766" s="311"/>
      <c r="H766" s="311"/>
      <c r="I766" s="313"/>
      <c r="J766" s="314"/>
    </row>
    <row r="767" spans="1:10" s="315" customFormat="1" ht="15.6" customHeight="1" thickTop="1">
      <c r="A767" s="49" t="s">
        <v>675</v>
      </c>
      <c r="B767" s="49"/>
      <c r="C767" s="45"/>
      <c r="D767" s="46" t="s">
        <v>360</v>
      </c>
      <c r="E767" s="312"/>
      <c r="J767" s="314"/>
    </row>
    <row r="768" spans="1:10" s="315" customFormat="1" ht="15.6" customHeight="1">
      <c r="A768" s="114" t="s">
        <v>695</v>
      </c>
      <c r="B768" s="105"/>
      <c r="C768" s="106"/>
      <c r="D768" s="102">
        <v>18000000</v>
      </c>
      <c r="E768" s="312"/>
      <c r="J768" s="314"/>
    </row>
    <row r="769" spans="1:10" s="315" customFormat="1" ht="15.6" customHeight="1">
      <c r="A769" s="114" t="s">
        <v>227</v>
      </c>
      <c r="B769" s="105"/>
      <c r="C769" s="106"/>
      <c r="D769" s="102">
        <v>0</v>
      </c>
      <c r="E769" s="312"/>
      <c r="J769" s="314"/>
    </row>
    <row r="770" spans="1:10" s="315" customFormat="1" ht="15.6" customHeight="1">
      <c r="A770" s="114" t="s">
        <v>342</v>
      </c>
      <c r="B770" s="105"/>
      <c r="C770" s="106"/>
      <c r="D770" s="102">
        <v>0</v>
      </c>
      <c r="E770" s="312"/>
      <c r="J770" s="314"/>
    </row>
    <row r="771" spans="1:10" s="315" customFormat="1" ht="15.6" customHeight="1">
      <c r="A771" s="114" t="s">
        <v>343</v>
      </c>
      <c r="B771" s="105"/>
      <c r="C771" s="106"/>
      <c r="D771" s="102">
        <v>0</v>
      </c>
      <c r="E771" s="312"/>
      <c r="J771" s="314"/>
    </row>
    <row r="772" spans="1:10" s="315" customFormat="1" ht="15.6" customHeight="1">
      <c r="A772" s="114" t="s">
        <v>820</v>
      </c>
      <c r="B772" s="105"/>
      <c r="C772" s="106"/>
      <c r="D772" s="102">
        <v>-525000</v>
      </c>
      <c r="E772" s="312"/>
      <c r="J772" s="314"/>
    </row>
    <row r="773" spans="1:10" s="315" customFormat="1" ht="15.6" customHeight="1">
      <c r="A773" s="101" t="s">
        <v>344</v>
      </c>
      <c r="B773" s="50"/>
      <c r="C773" s="47"/>
      <c r="D773" s="102">
        <v>0</v>
      </c>
      <c r="E773" s="312"/>
      <c r="J773" s="314"/>
    </row>
    <row r="774" spans="1:10" s="315" customFormat="1" ht="15.6" customHeight="1" thickBot="1">
      <c r="A774" s="51" t="s">
        <v>676</v>
      </c>
      <c r="B774" s="51"/>
      <c r="C774" s="52"/>
      <c r="D774" s="104">
        <v>17475000</v>
      </c>
      <c r="E774" s="312"/>
      <c r="J774" s="314"/>
    </row>
    <row r="775" spans="1:10" s="315" customFormat="1" ht="15.6" customHeight="1" thickTop="1">
      <c r="A775" s="105"/>
      <c r="B775" s="87"/>
      <c r="C775" s="87"/>
      <c r="D775" s="113"/>
      <c r="E775" s="312"/>
      <c r="J775" s="314"/>
    </row>
    <row r="776" spans="1:10" s="315" customFormat="1" ht="15.6" customHeight="1" thickBot="1">
      <c r="E776" s="312"/>
      <c r="J776" s="314"/>
    </row>
    <row r="777" spans="1:10" s="315" customFormat="1" ht="15.6" customHeight="1" thickTop="1">
      <c r="A777" s="49" t="s">
        <v>669</v>
      </c>
      <c r="B777" s="49"/>
      <c r="C777" s="45"/>
      <c r="D777" s="46" t="s">
        <v>360</v>
      </c>
      <c r="E777" s="312"/>
      <c r="J777" s="314"/>
    </row>
    <row r="778" spans="1:10" s="315" customFormat="1" ht="15.6" customHeight="1">
      <c r="A778" s="114" t="s">
        <v>670</v>
      </c>
      <c r="B778" s="105"/>
      <c r="C778" s="106"/>
      <c r="D778" s="102">
        <v>0</v>
      </c>
      <c r="E778" s="312"/>
      <c r="J778" s="314"/>
    </row>
    <row r="779" spans="1:10" s="315" customFormat="1" ht="15.6" customHeight="1">
      <c r="A779" s="114" t="s">
        <v>700</v>
      </c>
      <c r="B779" s="105"/>
      <c r="C779" s="106"/>
      <c r="D779" s="102">
        <v>0</v>
      </c>
      <c r="E779" s="312"/>
      <c r="J779" s="314"/>
    </row>
    <row r="780" spans="1:10" s="315" customFormat="1" ht="15.6" customHeight="1">
      <c r="A780" s="101" t="s">
        <v>671</v>
      </c>
      <c r="B780" s="50"/>
      <c r="C780" s="47"/>
      <c r="D780" s="102">
        <v>0</v>
      </c>
      <c r="E780" s="312"/>
      <c r="J780" s="314"/>
    </row>
    <row r="781" spans="1:10" s="315" customFormat="1" ht="15.6" customHeight="1">
      <c r="A781" s="92" t="s">
        <v>672</v>
      </c>
      <c r="D781" s="102">
        <v>0</v>
      </c>
      <c r="E781" s="312"/>
      <c r="F781" s="311"/>
      <c r="G781" s="311"/>
      <c r="H781" s="311"/>
      <c r="I781" s="313"/>
      <c r="J781" s="314"/>
    </row>
    <row r="782" spans="1:10" s="315" customFormat="1" ht="15.6" customHeight="1" thickBot="1">
      <c r="A782" s="51" t="s">
        <v>664</v>
      </c>
      <c r="B782" s="51"/>
      <c r="C782" s="52"/>
      <c r="D782" s="104">
        <v>0</v>
      </c>
      <c r="E782" s="312"/>
      <c r="F782" s="311"/>
      <c r="G782" s="311"/>
      <c r="H782" s="311"/>
      <c r="I782" s="313"/>
      <c r="J782" s="314"/>
    </row>
    <row r="783" spans="1:10" s="315" customFormat="1" ht="15.6" customHeight="1" thickTop="1">
      <c r="A783" s="105"/>
      <c r="B783" s="87"/>
      <c r="C783" s="87"/>
      <c r="D783" s="113"/>
      <c r="E783" s="312"/>
      <c r="F783" s="311"/>
      <c r="G783" s="311"/>
      <c r="H783" s="311"/>
      <c r="I783" s="313"/>
      <c r="J783" s="314"/>
    </row>
    <row r="784" spans="1:10" s="315" customFormat="1" ht="15.6" customHeight="1" thickBot="1">
      <c r="A784" s="311"/>
      <c r="B784" s="311"/>
      <c r="C784" s="311"/>
      <c r="D784" s="311"/>
      <c r="E784" s="312"/>
      <c r="F784" s="311"/>
      <c r="G784" s="311"/>
      <c r="H784" s="311"/>
      <c r="I784" s="313"/>
      <c r="J784" s="314"/>
    </row>
    <row r="785" spans="1:10" s="315" customFormat="1" ht="15.6" customHeight="1" thickTop="1">
      <c r="A785" s="49" t="s">
        <v>349</v>
      </c>
      <c r="B785" s="49"/>
      <c r="C785" s="45"/>
      <c r="D785" s="46" t="s">
        <v>360</v>
      </c>
      <c r="E785" s="312"/>
      <c r="F785" s="311"/>
      <c r="G785" s="311"/>
      <c r="H785" s="311"/>
      <c r="I785" s="313"/>
      <c r="J785" s="314"/>
    </row>
    <row r="786" spans="1:10" s="315" customFormat="1" ht="15.6" customHeight="1">
      <c r="A786" s="114" t="s">
        <v>111</v>
      </c>
      <c r="B786" s="105"/>
      <c r="C786" s="106"/>
      <c r="D786" s="102">
        <v>0</v>
      </c>
      <c r="E786" s="312"/>
      <c r="F786" s="311"/>
      <c r="G786" s="311"/>
      <c r="H786" s="311"/>
      <c r="I786" s="313"/>
      <c r="J786" s="314"/>
    </row>
    <row r="787" spans="1:10" s="315" customFormat="1" ht="15.6" customHeight="1">
      <c r="A787" s="114" t="s">
        <v>350</v>
      </c>
      <c r="B787" s="105"/>
      <c r="C787" s="106"/>
      <c r="D787" s="102">
        <v>0</v>
      </c>
      <c r="E787" s="312"/>
      <c r="F787" s="311"/>
      <c r="G787" s="311"/>
      <c r="H787" s="311"/>
      <c r="I787" s="313"/>
      <c r="J787" s="314"/>
    </row>
    <row r="788" spans="1:10" s="315" customFormat="1" ht="15.6" customHeight="1">
      <c r="A788" s="101" t="s">
        <v>351</v>
      </c>
      <c r="B788" s="50"/>
      <c r="C788" s="47"/>
      <c r="D788" s="102">
        <v>0</v>
      </c>
      <c r="E788" s="312"/>
      <c r="F788" s="311"/>
      <c r="G788" s="311"/>
      <c r="H788" s="311"/>
      <c r="I788" s="313"/>
      <c r="J788" s="314"/>
    </row>
    <row r="789" spans="1:10" s="315" customFormat="1" ht="15.6" customHeight="1" thickBot="1">
      <c r="A789" s="51" t="s">
        <v>352</v>
      </c>
      <c r="B789" s="51"/>
      <c r="C789" s="52"/>
      <c r="D789" s="104">
        <v>0</v>
      </c>
      <c r="E789" s="312"/>
      <c r="F789" s="311"/>
      <c r="G789" s="311"/>
      <c r="H789" s="311"/>
      <c r="I789" s="313"/>
      <c r="J789" s="314"/>
    </row>
    <row r="790" spans="1:10" s="315" customFormat="1" ht="15.6" customHeight="1" thickTop="1">
      <c r="A790" s="105"/>
      <c r="B790" s="87"/>
      <c r="C790" s="87"/>
      <c r="D790" s="113"/>
      <c r="E790" s="312"/>
      <c r="F790" s="311"/>
      <c r="G790" s="311"/>
      <c r="H790" s="311"/>
      <c r="I790" s="313"/>
      <c r="J790" s="314"/>
    </row>
    <row r="791" spans="1:10" s="315" customFormat="1" ht="15.6" customHeight="1" thickBot="1">
      <c r="A791" s="311"/>
      <c r="B791" s="311"/>
      <c r="C791" s="311"/>
      <c r="D791" s="311"/>
      <c r="E791" s="312"/>
      <c r="F791" s="311"/>
      <c r="G791" s="311"/>
      <c r="H791" s="311"/>
      <c r="I791" s="313"/>
      <c r="J791" s="314"/>
    </row>
    <row r="792" spans="1:10" s="315" customFormat="1" ht="15.6" customHeight="1" thickTop="1">
      <c r="A792" s="49" t="s">
        <v>353</v>
      </c>
      <c r="B792" s="49"/>
      <c r="C792" s="45"/>
      <c r="D792" s="46" t="s">
        <v>360</v>
      </c>
      <c r="E792" s="312"/>
      <c r="F792" s="311"/>
      <c r="G792" s="311"/>
      <c r="H792" s="311"/>
      <c r="I792" s="313"/>
      <c r="J792" s="314"/>
    </row>
    <row r="793" spans="1:10" s="315" customFormat="1" ht="15.6" customHeight="1">
      <c r="A793" s="114" t="s">
        <v>354</v>
      </c>
      <c r="B793" s="105"/>
      <c r="C793" s="106"/>
      <c r="D793" s="102">
        <v>9800</v>
      </c>
      <c r="E793" s="312"/>
      <c r="F793" s="311"/>
      <c r="G793" s="311"/>
      <c r="H793" s="311"/>
      <c r="I793" s="313"/>
      <c r="J793" s="314"/>
    </row>
    <row r="794" spans="1:10" s="315" customFormat="1" ht="15.6" customHeight="1">
      <c r="A794" s="101" t="s">
        <v>355</v>
      </c>
      <c r="B794" s="50"/>
      <c r="C794" s="47"/>
      <c r="D794" s="102">
        <v>600</v>
      </c>
      <c r="E794" s="312"/>
      <c r="F794" s="311"/>
      <c r="G794" s="311"/>
      <c r="H794" s="311"/>
      <c r="I794" s="313"/>
      <c r="J794" s="314"/>
    </row>
    <row r="795" spans="1:10" s="315" customFormat="1" ht="15.6" customHeight="1" thickBot="1">
      <c r="A795" s="51" t="s">
        <v>356</v>
      </c>
      <c r="B795" s="51"/>
      <c r="C795" s="52"/>
      <c r="D795" s="104">
        <v>10400</v>
      </c>
      <c r="E795" s="312"/>
      <c r="F795" s="311"/>
      <c r="G795" s="311"/>
      <c r="H795" s="311"/>
      <c r="I795" s="313"/>
      <c r="J795" s="314"/>
    </row>
    <row r="796" spans="1:10" s="315" customFormat="1" ht="15.6" customHeight="1" thickTop="1">
      <c r="E796" s="312"/>
      <c r="F796" s="311"/>
      <c r="G796" s="311"/>
      <c r="H796" s="311"/>
      <c r="I796" s="313"/>
      <c r="J796" s="314"/>
    </row>
    <row r="797" spans="1:10" s="315" customFormat="1" ht="15.6" customHeight="1">
      <c r="E797" s="312"/>
      <c r="F797" s="311"/>
      <c r="G797" s="311"/>
      <c r="H797" s="311"/>
      <c r="I797" s="313"/>
      <c r="J797" s="314"/>
    </row>
    <row r="798" spans="1:10" s="315" customFormat="1" ht="15.6" customHeight="1">
      <c r="E798" s="312"/>
      <c r="F798" s="311"/>
      <c r="G798" s="311"/>
      <c r="H798" s="311"/>
      <c r="I798" s="313"/>
      <c r="J798" s="314"/>
    </row>
    <row r="799" spans="1:10" s="315" customFormat="1" ht="15.6" customHeight="1">
      <c r="E799" s="312"/>
      <c r="F799" s="311"/>
      <c r="G799" s="311"/>
      <c r="H799" s="311"/>
      <c r="I799" s="313"/>
      <c r="J799" s="314"/>
    </row>
    <row r="800" spans="1:10" s="315" customFormat="1" ht="15.6" customHeight="1">
      <c r="E800" s="312"/>
      <c r="F800" s="311"/>
      <c r="G800" s="311"/>
      <c r="H800" s="311"/>
      <c r="I800" s="313"/>
      <c r="J800" s="314"/>
    </row>
    <row r="801" spans="1:13" s="98" customFormat="1" ht="18" customHeight="1">
      <c r="K801" s="518"/>
      <c r="L801" s="229"/>
    </row>
    <row r="802" spans="1:13" s="98" customFormat="1" ht="45.75" customHeight="1">
      <c r="A802" s="105"/>
      <c r="B802" s="87"/>
      <c r="C802" s="87"/>
      <c r="D802" s="113"/>
      <c r="K802" s="519"/>
      <c r="L802" s="229"/>
    </row>
    <row r="803" spans="1:13" s="219" customFormat="1" ht="36.75" customHeight="1">
      <c r="K803" s="520"/>
      <c r="L803" s="229"/>
      <c r="M803" s="98"/>
    </row>
    <row r="804" spans="1:13" s="98" customFormat="1">
      <c r="K804" s="520"/>
      <c r="L804" s="229"/>
    </row>
    <row r="805" spans="1:13" s="98" customFormat="1">
      <c r="K805" s="518"/>
      <c r="L805" s="229"/>
    </row>
    <row r="806" spans="1:13" s="98" customFormat="1">
      <c r="K806" s="229"/>
      <c r="L806" s="229"/>
    </row>
    <row r="807" spans="1:13" s="98" customFormat="1">
      <c r="K807" s="229"/>
      <c r="L807" s="229"/>
    </row>
    <row r="808" spans="1:13" s="98" customFormat="1" ht="46.5" customHeight="1">
      <c r="K808" s="229"/>
      <c r="L808" s="229"/>
    </row>
    <row r="809" spans="1:13" s="98" customFormat="1" ht="15.75" customHeight="1">
      <c r="K809" s="229"/>
      <c r="L809" s="229"/>
    </row>
    <row r="810" spans="1:13" s="98" customFormat="1">
      <c r="K810" s="229"/>
      <c r="L810" s="229"/>
    </row>
    <row r="811" spans="1:13" s="98" customFormat="1">
      <c r="K811" s="229"/>
      <c r="L811" s="229"/>
    </row>
    <row r="812" spans="1:13" s="98" customFormat="1" ht="15.75">
      <c r="K812" s="229"/>
      <c r="L812" s="229"/>
      <c r="M812" s="521"/>
    </row>
    <row r="813" spans="1:13" s="98" customFormat="1">
      <c r="A813" s="78"/>
      <c r="B813" s="78"/>
      <c r="C813" s="78"/>
      <c r="D813" s="78"/>
      <c r="E813" s="78"/>
      <c r="G813" s="78"/>
      <c r="H813" s="522"/>
      <c r="I813" s="522"/>
      <c r="J813" s="229"/>
      <c r="K813" s="229"/>
      <c r="L813" s="229"/>
    </row>
    <row r="814" spans="1:13" s="98" customFormat="1">
      <c r="A814" s="78"/>
      <c r="B814" s="78"/>
      <c r="C814" s="78"/>
      <c r="D814" s="78"/>
      <c r="E814" s="78"/>
      <c r="G814" s="78"/>
      <c r="H814" s="522"/>
      <c r="I814" s="522"/>
      <c r="J814" s="229"/>
      <c r="K814" s="229"/>
      <c r="L814" s="229"/>
    </row>
    <row r="815" spans="1:13" s="98" customFormat="1">
      <c r="A815" s="78"/>
      <c r="B815" s="78"/>
      <c r="C815" s="78"/>
      <c r="D815" s="78"/>
      <c r="E815" s="78"/>
      <c r="G815" s="78"/>
      <c r="H815" s="522"/>
      <c r="I815" s="522"/>
      <c r="J815" s="229"/>
      <c r="K815" s="229"/>
      <c r="L815" s="229"/>
    </row>
    <row r="816" spans="1:13" s="98" customFormat="1">
      <c r="A816" s="78"/>
      <c r="B816" s="78"/>
      <c r="C816" s="78"/>
      <c r="D816" s="78"/>
      <c r="E816" s="78"/>
      <c r="G816" s="78"/>
      <c r="H816" s="522"/>
      <c r="I816" s="522"/>
      <c r="J816" s="229"/>
      <c r="K816" s="229"/>
      <c r="L816" s="229"/>
    </row>
    <row r="817" spans="1:12" s="98" customFormat="1">
      <c r="A817" s="78"/>
      <c r="B817" s="78"/>
      <c r="C817" s="78"/>
      <c r="D817" s="78"/>
      <c r="E817" s="78"/>
      <c r="G817" s="78"/>
      <c r="H817" s="522"/>
      <c r="I817" s="522"/>
      <c r="J817" s="229"/>
      <c r="K817" s="229"/>
      <c r="L817" s="229"/>
    </row>
    <row r="818" spans="1:12" s="98" customFormat="1" ht="45">
      <c r="A818" s="640" t="s">
        <v>435</v>
      </c>
      <c r="B818" s="640"/>
      <c r="C818" s="640"/>
      <c r="D818" s="640"/>
      <c r="E818" s="640"/>
      <c r="F818" s="640"/>
      <c r="G818" s="640"/>
      <c r="H818" s="640"/>
      <c r="I818" s="640"/>
      <c r="J818" s="640"/>
      <c r="K818" s="229"/>
      <c r="L818" s="229"/>
    </row>
    <row r="819" spans="1:12" s="96" customFormat="1" ht="30">
      <c r="A819" s="259"/>
      <c r="B819" s="259"/>
      <c r="C819" s="259"/>
      <c r="D819" s="741" t="s">
        <v>229</v>
      </c>
      <c r="E819" s="259"/>
      <c r="F819" s="259"/>
      <c r="G819" s="259"/>
      <c r="H819" s="260" t="s">
        <v>4</v>
      </c>
      <c r="I819" s="731">
        <v>44620</v>
      </c>
      <c r="J819" s="731"/>
    </row>
    <row r="820" spans="1:12" s="96" customFormat="1" ht="12.75"/>
    <row r="821" spans="1:12" s="96" customFormat="1" ht="12.75"/>
    <row r="822" spans="1:12" s="96" customFormat="1" ht="12.75"/>
    <row r="823" spans="1:12" s="96" customFormat="1" ht="16.5" thickBot="1">
      <c r="A823" s="224" t="s">
        <v>95</v>
      </c>
      <c r="B823" s="224"/>
      <c r="C823" s="518"/>
      <c r="D823" s="518"/>
      <c r="E823" s="518"/>
      <c r="F823" s="518"/>
      <c r="G823" s="518"/>
      <c r="H823" s="518"/>
      <c r="I823" s="518"/>
      <c r="J823" s="518"/>
    </row>
    <row r="824" spans="1:12" s="96" customFormat="1" ht="57.75" customHeight="1" thickTop="1">
      <c r="A824" s="232"/>
      <c r="B824" s="450" t="s">
        <v>96</v>
      </c>
      <c r="C824" s="450" t="s">
        <v>72</v>
      </c>
      <c r="D824" s="450" t="s">
        <v>98</v>
      </c>
      <c r="E824" s="450" t="s">
        <v>99</v>
      </c>
      <c r="F824" s="450" t="s">
        <v>100</v>
      </c>
      <c r="G824" s="450" t="s">
        <v>101</v>
      </c>
      <c r="H824" s="450" t="s">
        <v>102</v>
      </c>
      <c r="I824" s="450" t="s">
        <v>103</v>
      </c>
      <c r="J824" s="233" t="s">
        <v>104</v>
      </c>
    </row>
    <row r="825" spans="1:12" s="96" customFormat="1" ht="72.75" customHeight="1" thickBot="1">
      <c r="A825" s="41" t="s">
        <v>336</v>
      </c>
      <c r="B825" s="70">
        <v>63000</v>
      </c>
      <c r="C825" s="523" t="s">
        <v>73</v>
      </c>
      <c r="D825" s="524">
        <v>1295478003.8299999</v>
      </c>
      <c r="E825" s="523" t="s">
        <v>324</v>
      </c>
      <c r="F825" s="4" t="s">
        <v>436</v>
      </c>
      <c r="G825" s="5">
        <v>1.4E-2</v>
      </c>
      <c r="H825" s="5">
        <v>1.8019462100000001E-2</v>
      </c>
      <c r="I825" s="4" t="s">
        <v>740</v>
      </c>
      <c r="J825" s="525">
        <v>-51442.409999999996</v>
      </c>
    </row>
    <row r="826" spans="1:12" s="96" customFormat="1" ht="15.75" thickTop="1">
      <c r="A826" s="604"/>
      <c r="B826" s="604"/>
      <c r="C826" s="604"/>
      <c r="D826" s="604"/>
      <c r="E826" s="604"/>
      <c r="F826" s="604"/>
      <c r="G826" s="604"/>
      <c r="H826" s="526"/>
      <c r="I826" s="526"/>
      <c r="J826" s="229"/>
    </row>
    <row r="827" spans="1:12" s="96" customFormat="1" ht="27.6" customHeight="1">
      <c r="A827" s="98"/>
      <c r="B827" s="98"/>
      <c r="C827" s="229"/>
      <c r="D827" s="257"/>
      <c r="E827" s="229"/>
      <c r="F827" s="229"/>
      <c r="G827" s="229"/>
      <c r="H827" s="229"/>
      <c r="I827" s="229"/>
      <c r="J827" s="229"/>
    </row>
    <row r="828" spans="1:12" s="96" customFormat="1">
      <c r="A828" s="229"/>
      <c r="B828" s="229"/>
      <c r="C828" s="229"/>
      <c r="D828" s="98"/>
      <c r="E828" s="229"/>
      <c r="F828" s="229"/>
      <c r="G828" s="229"/>
      <c r="H828" s="229"/>
      <c r="I828" s="229"/>
      <c r="J828" s="229"/>
    </row>
    <row r="829" spans="1:12" s="96" customFormat="1" ht="16.5" thickBot="1">
      <c r="A829" s="103" t="s">
        <v>337</v>
      </c>
      <c r="B829" s="527"/>
      <c r="C829" s="78"/>
      <c r="D829" s="78"/>
      <c r="E829" s="258"/>
      <c r="F829" s="258"/>
      <c r="G829" s="229"/>
      <c r="H829" s="229"/>
      <c r="I829" s="229"/>
      <c r="J829" s="229"/>
    </row>
    <row r="830" spans="1:12" s="96" customFormat="1" ht="57.75" customHeight="1" thickTop="1">
      <c r="A830" s="528"/>
      <c r="B830" s="602" t="s">
        <v>338</v>
      </c>
      <c r="C830" s="603"/>
      <c r="D830" s="602" t="s">
        <v>702</v>
      </c>
      <c r="E830" s="603"/>
      <c r="F830" s="529" t="s">
        <v>327</v>
      </c>
      <c r="G830" s="530" t="s">
        <v>701</v>
      </c>
      <c r="H830" s="530" t="s">
        <v>328</v>
      </c>
      <c r="I830" s="531" t="s">
        <v>280</v>
      </c>
      <c r="J830" s="229"/>
    </row>
    <row r="831" spans="1:12" s="96" customFormat="1" ht="15.75">
      <c r="A831" s="532"/>
      <c r="B831" s="533" t="s">
        <v>329</v>
      </c>
      <c r="C831" s="534" t="s">
        <v>330</v>
      </c>
      <c r="D831" s="252" t="s">
        <v>329</v>
      </c>
      <c r="E831" s="252" t="s">
        <v>330</v>
      </c>
      <c r="F831" s="535"/>
      <c r="G831" s="536"/>
      <c r="H831" s="537"/>
      <c r="I831" s="254"/>
      <c r="J831" s="229"/>
    </row>
    <row r="832" spans="1:12" s="96" customFormat="1" ht="15.75">
      <c r="A832" s="538" t="s">
        <v>379</v>
      </c>
      <c r="B832" s="539"/>
      <c r="C832" s="490"/>
      <c r="D832" s="78"/>
      <c r="E832" s="78"/>
      <c r="F832" s="535"/>
      <c r="G832" s="536"/>
      <c r="H832" s="540"/>
      <c r="I832" s="541"/>
      <c r="J832" s="229"/>
    </row>
    <row r="833" spans="1:11" s="96" customFormat="1">
      <c r="A833" s="98" t="s">
        <v>324</v>
      </c>
      <c r="B833" s="542" t="s">
        <v>831</v>
      </c>
      <c r="C833" s="543" t="s">
        <v>832</v>
      </c>
      <c r="D833" s="239" t="s">
        <v>831</v>
      </c>
      <c r="E833" s="239" t="s">
        <v>832</v>
      </c>
      <c r="F833" s="544" t="s">
        <v>49</v>
      </c>
      <c r="G833" s="544">
        <v>0</v>
      </c>
      <c r="H833" s="545">
        <v>0</v>
      </c>
      <c r="I833" s="546">
        <v>8377960.8581344187</v>
      </c>
      <c r="J833" s="641"/>
    </row>
    <row r="834" spans="1:11" s="96" customFormat="1">
      <c r="A834" s="490"/>
      <c r="B834" s="547"/>
      <c r="C834" s="548"/>
      <c r="D834" s="78"/>
      <c r="E834" s="78"/>
      <c r="F834" s="535"/>
      <c r="G834" s="536"/>
      <c r="H834" s="549"/>
      <c r="I834" s="550"/>
      <c r="J834" s="641"/>
    </row>
    <row r="835" spans="1:11" s="96" customFormat="1" ht="15.75" thickBot="1">
      <c r="A835" s="551"/>
      <c r="B835" s="552"/>
      <c r="C835" s="551"/>
      <c r="D835" s="553"/>
      <c r="E835" s="553"/>
      <c r="F835" s="445"/>
      <c r="G835" s="554"/>
      <c r="H835" s="555"/>
      <c r="I835" s="556"/>
      <c r="J835" s="641"/>
    </row>
    <row r="836" spans="1:11" s="96" customFormat="1" ht="13.5" thickTop="1"/>
    <row r="837" spans="1:11" s="96" customFormat="1" ht="12.75"/>
    <row r="838" spans="1:11" s="96" customFormat="1" ht="12.75"/>
    <row r="839" spans="1:11" s="285" customFormat="1" ht="15.75">
      <c r="A839" s="284"/>
      <c r="B839" s="286"/>
      <c r="C839" s="286"/>
      <c r="D839" s="286"/>
      <c r="E839" s="286"/>
      <c r="F839" s="286"/>
      <c r="G839" s="38"/>
      <c r="H839" s="286"/>
      <c r="I839" s="485"/>
      <c r="J839" s="506"/>
      <c r="K839" s="510"/>
    </row>
    <row r="840" spans="1:11" s="285" customFormat="1" ht="15.75">
      <c r="A840" s="284"/>
      <c r="B840" s="286"/>
      <c r="C840" s="286"/>
      <c r="D840" s="286"/>
      <c r="E840" s="286"/>
      <c r="F840" s="286"/>
      <c r="G840" s="38"/>
      <c r="H840" s="286"/>
      <c r="I840" s="485"/>
      <c r="J840" s="506"/>
      <c r="K840" s="510"/>
    </row>
    <row r="841" spans="1:11" s="285" customFormat="1" ht="15.75">
      <c r="A841" s="284"/>
      <c r="B841" s="286"/>
      <c r="C841" s="286"/>
      <c r="D841" s="286"/>
      <c r="E841" s="286"/>
      <c r="F841" s="286"/>
      <c r="G841" s="38"/>
      <c r="H841" s="286"/>
      <c r="I841" s="485"/>
      <c r="J841" s="506"/>
      <c r="K841" s="510"/>
    </row>
    <row r="842" spans="1:11" s="285" customFormat="1" ht="15.75">
      <c r="A842" s="284"/>
      <c r="B842" s="286"/>
      <c r="C842" s="286"/>
      <c r="D842" s="286"/>
      <c r="E842" s="286"/>
      <c r="F842" s="286"/>
      <c r="G842" s="38"/>
      <c r="H842" s="286"/>
      <c r="I842" s="485"/>
      <c r="J842" s="506"/>
      <c r="K842" s="510"/>
    </row>
    <row r="843" spans="1:11" s="285" customFormat="1" ht="15.75">
      <c r="A843" s="284"/>
      <c r="B843" s="286"/>
      <c r="C843" s="286"/>
      <c r="D843" s="286"/>
      <c r="E843" s="286"/>
      <c r="F843" s="286"/>
      <c r="G843" s="38"/>
      <c r="H843" s="286"/>
      <c r="I843" s="485"/>
      <c r="J843" s="506"/>
      <c r="K843" s="510"/>
    </row>
    <row r="844" spans="1:11" s="285" customFormat="1" ht="15.75">
      <c r="A844" s="284"/>
      <c r="B844" s="286"/>
      <c r="C844" s="286"/>
      <c r="D844" s="286"/>
      <c r="E844" s="286"/>
      <c r="F844" s="286"/>
      <c r="G844" s="38"/>
      <c r="H844" s="286"/>
      <c r="I844" s="485"/>
      <c r="J844" s="506"/>
      <c r="K844" s="510"/>
    </row>
    <row r="845" spans="1:11" s="285" customFormat="1" ht="15.75">
      <c r="A845" s="284"/>
      <c r="B845" s="286"/>
      <c r="C845" s="286"/>
      <c r="D845" s="286"/>
      <c r="E845" s="286"/>
      <c r="F845" s="286"/>
      <c r="G845" s="38"/>
      <c r="H845" s="286"/>
      <c r="I845" s="485"/>
      <c r="J845" s="506"/>
      <c r="K845" s="510"/>
    </row>
    <row r="846" spans="1:11" s="285" customFormat="1" ht="15.75">
      <c r="A846" s="284"/>
      <c r="B846" s="286"/>
      <c r="C846" s="286"/>
      <c r="D846" s="286"/>
      <c r="E846" s="286"/>
      <c r="F846" s="286"/>
      <c r="G846" s="38"/>
      <c r="H846" s="286"/>
      <c r="I846" s="485"/>
      <c r="J846" s="506"/>
      <c r="K846" s="510"/>
    </row>
    <row r="847" spans="1:11" s="285" customFormat="1" ht="15.75">
      <c r="A847" s="284"/>
      <c r="B847" s="286"/>
      <c r="C847" s="286"/>
      <c r="D847" s="286"/>
      <c r="E847" s="286"/>
      <c r="F847" s="286"/>
      <c r="G847" s="38"/>
      <c r="H847" s="286"/>
      <c r="I847" s="485"/>
      <c r="J847" s="506"/>
      <c r="K847" s="510"/>
    </row>
    <row r="848" spans="1:11" s="285" customFormat="1" ht="15.75">
      <c r="A848" s="284"/>
      <c r="B848" s="286"/>
      <c r="C848" s="286"/>
      <c r="D848" s="286"/>
      <c r="E848" s="286"/>
      <c r="F848" s="286"/>
      <c r="G848" s="38"/>
      <c r="H848" s="286"/>
      <c r="I848" s="485"/>
      <c r="J848" s="506"/>
      <c r="K848" s="510"/>
    </row>
    <row r="849" spans="1:11" s="285" customFormat="1" ht="15.75">
      <c r="A849" s="284"/>
      <c r="B849" s="286"/>
      <c r="C849" s="286"/>
      <c r="D849" s="286"/>
      <c r="E849" s="286"/>
      <c r="F849" s="286"/>
      <c r="G849" s="38"/>
      <c r="H849" s="286"/>
      <c r="I849" s="485"/>
      <c r="J849" s="506"/>
      <c r="K849" s="510"/>
    </row>
    <row r="850" spans="1:11" s="285" customFormat="1" ht="15.75">
      <c r="A850" s="284"/>
      <c r="B850" s="286"/>
      <c r="C850" s="286"/>
      <c r="D850" s="286"/>
      <c r="E850" s="286"/>
      <c r="F850" s="286"/>
      <c r="G850" s="38"/>
      <c r="H850" s="286"/>
      <c r="I850" s="485"/>
      <c r="J850" s="506"/>
      <c r="K850" s="510"/>
    </row>
    <row r="851" spans="1:11" s="285" customFormat="1" ht="15.75">
      <c r="A851" s="284"/>
      <c r="B851" s="286"/>
      <c r="C851" s="286"/>
      <c r="D851" s="286"/>
      <c r="E851" s="286"/>
      <c r="F851" s="286"/>
      <c r="G851" s="38"/>
      <c r="H851" s="286"/>
      <c r="I851" s="485"/>
      <c r="J851" s="506"/>
      <c r="K851" s="510"/>
    </row>
    <row r="852" spans="1:11" s="285" customFormat="1" ht="15.75">
      <c r="A852" s="284"/>
      <c r="B852" s="286"/>
      <c r="C852" s="286"/>
      <c r="D852" s="286"/>
      <c r="E852" s="286"/>
      <c r="F852" s="286"/>
      <c r="G852" s="38"/>
      <c r="H852" s="286"/>
      <c r="I852" s="485"/>
      <c r="J852" s="506"/>
      <c r="K852" s="510"/>
    </row>
    <row r="853" spans="1:11" s="285" customFormat="1" ht="15.75">
      <c r="A853" s="284"/>
      <c r="B853" s="286"/>
      <c r="C853" s="286"/>
      <c r="D853" s="286"/>
      <c r="E853" s="286"/>
      <c r="F853" s="286"/>
      <c r="G853" s="38"/>
      <c r="H853" s="286"/>
      <c r="I853" s="485"/>
      <c r="J853" s="506"/>
      <c r="K853" s="510"/>
    </row>
    <row r="854" spans="1:11" s="285" customFormat="1" ht="15.75">
      <c r="A854" s="284"/>
      <c r="B854" s="286"/>
      <c r="C854" s="286"/>
      <c r="D854" s="286"/>
      <c r="E854" s="286"/>
      <c r="F854" s="286"/>
      <c r="G854" s="38"/>
      <c r="H854" s="286"/>
      <c r="I854" s="485"/>
      <c r="J854" s="506"/>
      <c r="K854" s="510"/>
    </row>
    <row r="855" spans="1:11" s="285" customFormat="1" ht="15.75">
      <c r="A855" s="284"/>
      <c r="B855" s="286"/>
      <c r="C855" s="286"/>
      <c r="D855" s="286"/>
      <c r="E855" s="286"/>
      <c r="F855" s="286"/>
      <c r="G855" s="38"/>
      <c r="H855" s="286"/>
      <c r="I855" s="485"/>
      <c r="J855" s="506"/>
      <c r="K855" s="510"/>
    </row>
    <row r="856" spans="1:11" s="285" customFormat="1" ht="15.75">
      <c r="A856" s="284"/>
      <c r="B856" s="286"/>
      <c r="C856" s="286"/>
      <c r="D856" s="286"/>
      <c r="E856" s="286"/>
      <c r="F856" s="286"/>
      <c r="G856" s="38"/>
      <c r="H856" s="286"/>
      <c r="I856" s="485"/>
      <c r="J856" s="506"/>
      <c r="K856" s="510"/>
    </row>
    <row r="857" spans="1:11" s="285" customFormat="1" ht="15.75">
      <c r="A857" s="284"/>
      <c r="B857" s="286"/>
      <c r="C857" s="286"/>
      <c r="D857" s="286"/>
      <c r="E857" s="286"/>
      <c r="F857" s="286"/>
      <c r="G857" s="38"/>
      <c r="H857" s="286"/>
      <c r="I857" s="485"/>
      <c r="J857" s="506"/>
      <c r="K857" s="510"/>
    </row>
    <row r="858" spans="1:11" s="285" customFormat="1" ht="15.75">
      <c r="A858" s="284"/>
      <c r="B858" s="286"/>
      <c r="C858" s="286"/>
      <c r="D858" s="286"/>
      <c r="E858" s="286"/>
      <c r="F858" s="286"/>
      <c r="G858" s="38"/>
      <c r="H858" s="286"/>
      <c r="I858" s="485"/>
      <c r="J858" s="506"/>
      <c r="K858" s="510"/>
    </row>
    <row r="859" spans="1:11" s="285" customFormat="1" ht="15.75">
      <c r="A859" s="284"/>
      <c r="B859" s="286"/>
      <c r="C859" s="286"/>
      <c r="D859" s="286"/>
      <c r="E859" s="286"/>
      <c r="F859" s="286"/>
      <c r="G859" s="38"/>
      <c r="H859" s="286"/>
      <c r="I859" s="485"/>
      <c r="J859" s="506"/>
      <c r="K859" s="510"/>
    </row>
    <row r="860" spans="1:11" s="285" customFormat="1" ht="15.75">
      <c r="A860" s="284"/>
      <c r="B860" s="286"/>
      <c r="C860" s="286"/>
      <c r="D860" s="286"/>
      <c r="E860" s="286"/>
      <c r="F860" s="286"/>
      <c r="G860" s="38"/>
      <c r="H860" s="286"/>
      <c r="I860" s="485"/>
      <c r="J860" s="506"/>
      <c r="K860" s="510"/>
    </row>
    <row r="861" spans="1:11" s="285" customFormat="1" ht="15.75">
      <c r="A861" s="284"/>
      <c r="B861" s="286"/>
      <c r="C861" s="286"/>
      <c r="D861" s="286"/>
      <c r="E861" s="286"/>
      <c r="F861" s="286"/>
      <c r="G861" s="38"/>
      <c r="H861" s="286"/>
      <c r="I861" s="485"/>
      <c r="J861" s="506"/>
      <c r="K861" s="510"/>
    </row>
    <row r="862" spans="1:11" s="285" customFormat="1" ht="15.75">
      <c r="A862" s="284"/>
      <c r="B862" s="286"/>
      <c r="C862" s="286"/>
      <c r="D862" s="286"/>
      <c r="E862" s="286"/>
      <c r="F862" s="286"/>
      <c r="G862" s="38"/>
      <c r="H862" s="286"/>
      <c r="I862" s="485"/>
      <c r="J862" s="506"/>
      <c r="K862" s="510"/>
    </row>
    <row r="863" spans="1:11" s="285" customFormat="1" ht="15.75">
      <c r="A863" s="284"/>
      <c r="B863" s="286"/>
      <c r="C863" s="286"/>
      <c r="D863" s="286"/>
      <c r="E863" s="286"/>
      <c r="F863" s="286"/>
      <c r="G863" s="38"/>
      <c r="H863" s="286"/>
      <c r="I863" s="485"/>
      <c r="J863" s="506"/>
      <c r="K863" s="510"/>
    </row>
    <row r="864" spans="1:11" s="285" customFormat="1" ht="15.75">
      <c r="A864" s="284"/>
      <c r="B864" s="286"/>
      <c r="C864" s="286"/>
      <c r="D864" s="286"/>
      <c r="E864" s="286"/>
      <c r="F864" s="286"/>
      <c r="G864" s="38"/>
      <c r="H864" s="286"/>
      <c r="I864" s="485"/>
      <c r="J864" s="506"/>
      <c r="K864" s="510"/>
    </row>
    <row r="865" spans="1:11" s="285" customFormat="1" ht="15.75">
      <c r="A865" s="284"/>
      <c r="B865" s="286"/>
      <c r="C865" s="286"/>
      <c r="D865" s="286"/>
      <c r="E865" s="286"/>
      <c r="F865" s="286"/>
      <c r="G865" s="38"/>
      <c r="H865" s="286"/>
      <c r="I865" s="485"/>
      <c r="J865" s="506"/>
      <c r="K865" s="510"/>
    </row>
    <row r="866" spans="1:11" s="285" customFormat="1" ht="15.75">
      <c r="A866" s="284"/>
      <c r="B866" s="286"/>
      <c r="C866" s="286"/>
      <c r="D866" s="286"/>
      <c r="E866" s="286"/>
      <c r="F866" s="286"/>
      <c r="G866" s="38"/>
      <c r="H866" s="286"/>
      <c r="I866" s="485"/>
      <c r="J866" s="506"/>
      <c r="K866" s="510"/>
    </row>
    <row r="867" spans="1:11" s="285" customFormat="1" ht="15.75">
      <c r="A867" s="284"/>
      <c r="B867" s="286"/>
      <c r="C867" s="286"/>
      <c r="D867" s="286"/>
      <c r="E867" s="286"/>
      <c r="F867" s="286"/>
      <c r="G867" s="38"/>
      <c r="H867" s="286"/>
      <c r="I867" s="485"/>
      <c r="J867" s="506"/>
      <c r="K867" s="510"/>
    </row>
    <row r="868" spans="1:11" s="285" customFormat="1" ht="15.75">
      <c r="A868" s="284"/>
      <c r="B868" s="286"/>
      <c r="C868" s="286"/>
      <c r="D868" s="286"/>
      <c r="E868" s="286"/>
      <c r="F868" s="286"/>
      <c r="G868" s="38"/>
      <c r="H868" s="286"/>
      <c r="I868" s="485"/>
      <c r="J868" s="506"/>
      <c r="K868" s="510"/>
    </row>
    <row r="869" spans="1:11" s="285" customFormat="1" ht="15.75">
      <c r="A869" s="284"/>
      <c r="B869" s="286"/>
      <c r="C869" s="286"/>
      <c r="D869" s="286"/>
      <c r="E869" s="286"/>
      <c r="F869" s="286"/>
      <c r="G869" s="38"/>
      <c r="H869" s="286"/>
      <c r="I869" s="485"/>
      <c r="J869" s="506"/>
      <c r="K869" s="510"/>
    </row>
    <row r="870" spans="1:11" s="285" customFormat="1" ht="15.75">
      <c r="A870" s="284"/>
      <c r="B870" s="286"/>
      <c r="C870" s="286"/>
      <c r="D870" s="286"/>
      <c r="E870" s="286"/>
      <c r="F870" s="286"/>
      <c r="G870" s="38"/>
      <c r="H870" s="286"/>
      <c r="I870" s="485"/>
      <c r="J870" s="506"/>
      <c r="K870" s="510"/>
    </row>
    <row r="871" spans="1:11" s="285" customFormat="1" ht="114.6" customHeight="1">
      <c r="A871" s="284"/>
      <c r="B871" s="286"/>
      <c r="C871" s="286"/>
      <c r="D871" s="286"/>
      <c r="E871" s="286"/>
      <c r="F871" s="286"/>
      <c r="G871" s="38"/>
      <c r="H871" s="286"/>
      <c r="I871" s="485"/>
      <c r="J871" s="506"/>
      <c r="K871" s="510"/>
    </row>
    <row r="872" spans="1:11" s="96" customFormat="1" ht="18.75" hidden="1" customHeight="1"/>
    <row r="873" spans="1:11" s="226" customFormat="1" ht="45">
      <c r="A873" s="640" t="s">
        <v>435</v>
      </c>
      <c r="B873" s="640"/>
      <c r="C873" s="640"/>
      <c r="D873" s="640"/>
      <c r="E873" s="640"/>
      <c r="F873" s="640"/>
      <c r="G873" s="640"/>
      <c r="H873" s="640"/>
      <c r="I873" s="640"/>
      <c r="J873" s="640"/>
    </row>
    <row r="874" spans="1:11" s="227" customFormat="1" ht="30">
      <c r="A874" s="259"/>
      <c r="B874" s="259"/>
      <c r="C874" s="259"/>
      <c r="D874" s="741" t="s">
        <v>229</v>
      </c>
      <c r="E874" s="259"/>
      <c r="F874" s="259"/>
      <c r="G874" s="259"/>
      <c r="H874" s="260" t="s">
        <v>4</v>
      </c>
      <c r="I874" s="731">
        <v>44620</v>
      </c>
      <c r="J874" s="731"/>
    </row>
    <row r="875" spans="1:11" ht="17.25" customHeight="1" thickBot="1">
      <c r="A875" s="557" t="s">
        <v>223</v>
      </c>
      <c r="B875" s="557"/>
      <c r="C875" s="558"/>
      <c r="D875" s="558"/>
      <c r="E875" s="558"/>
      <c r="F875" s="558"/>
      <c r="G875" s="558"/>
      <c r="H875" s="558"/>
      <c r="I875" s="558"/>
      <c r="J875" s="558"/>
    </row>
    <row r="876" spans="1:11" ht="5.25" customHeight="1" thickTop="1">
      <c r="A876" s="224"/>
      <c r="B876" s="225"/>
      <c r="C876" s="559"/>
      <c r="D876" s="258"/>
      <c r="E876" s="258"/>
      <c r="F876" s="258"/>
      <c r="G876" s="258"/>
      <c r="H876" s="258"/>
      <c r="I876" s="258"/>
      <c r="J876" s="258"/>
      <c r="K876" s="258"/>
    </row>
    <row r="877" spans="1:11" ht="29.1" customHeight="1">
      <c r="A877" s="216" t="s">
        <v>560</v>
      </c>
      <c r="B877" s="217"/>
      <c r="C877" s="611" t="s">
        <v>561</v>
      </c>
      <c r="D877" s="612"/>
      <c r="E877" s="612"/>
      <c r="F877" s="612"/>
      <c r="G877" s="612"/>
      <c r="H877" s="612"/>
      <c r="I877" s="612"/>
      <c r="J877" s="612"/>
      <c r="K877" s="258"/>
    </row>
    <row r="878" spans="1:11" s="560" customFormat="1" ht="18.75" customHeight="1">
      <c r="A878" s="613" t="s">
        <v>48</v>
      </c>
      <c r="B878" s="614"/>
      <c r="C878" s="611" t="s">
        <v>382</v>
      </c>
      <c r="D878" s="612"/>
      <c r="E878" s="612"/>
      <c r="F878" s="612"/>
      <c r="G878" s="612"/>
      <c r="H878" s="612"/>
      <c r="I878" s="612"/>
      <c r="J878" s="612"/>
      <c r="K878" s="258"/>
    </row>
    <row r="879" spans="1:11" s="560" customFormat="1" ht="18.75" customHeight="1">
      <c r="A879" s="617" t="s">
        <v>224</v>
      </c>
      <c r="B879" s="618"/>
      <c r="C879" s="609" t="s">
        <v>679</v>
      </c>
      <c r="D879" s="610"/>
      <c r="E879" s="610"/>
      <c r="F879" s="610"/>
      <c r="G879" s="610"/>
      <c r="H879" s="610"/>
      <c r="I879" s="610"/>
      <c r="J879" s="610"/>
      <c r="K879" s="258"/>
    </row>
    <row r="880" spans="1:11" s="92" customFormat="1" ht="30.6" customHeight="1">
      <c r="A880" s="615" t="s">
        <v>562</v>
      </c>
      <c r="B880" s="616"/>
      <c r="C880" s="611" t="s">
        <v>563</v>
      </c>
      <c r="D880" s="612"/>
      <c r="E880" s="612"/>
      <c r="F880" s="612"/>
      <c r="G880" s="612"/>
      <c r="H880" s="612"/>
      <c r="I880" s="612"/>
      <c r="J880" s="612"/>
      <c r="K880" s="315"/>
    </row>
    <row r="881" spans="1:11" s="92" customFormat="1" ht="113.1" customHeight="1">
      <c r="A881" s="216" t="s">
        <v>162</v>
      </c>
      <c r="B881" s="217"/>
      <c r="C881" s="611" t="s">
        <v>564</v>
      </c>
      <c r="D881" s="612"/>
      <c r="E881" s="612"/>
      <c r="F881" s="612"/>
      <c r="G881" s="612"/>
      <c r="H881" s="612"/>
      <c r="I881" s="612"/>
      <c r="J881" s="612"/>
      <c r="K881" s="561"/>
    </row>
    <row r="882" spans="1:11" s="92" customFormat="1" ht="39" customHeight="1">
      <c r="A882" s="216" t="s">
        <v>339</v>
      </c>
      <c r="B882" s="217"/>
      <c r="C882" s="611" t="s">
        <v>565</v>
      </c>
      <c r="D882" s="612"/>
      <c r="E882" s="612"/>
      <c r="F882" s="612"/>
      <c r="G882" s="612"/>
      <c r="H882" s="612"/>
      <c r="I882" s="612"/>
      <c r="J882" s="612"/>
      <c r="K882" s="561"/>
    </row>
    <row r="883" spans="1:11" s="92" customFormat="1" ht="24.6" customHeight="1">
      <c r="A883" s="613" t="s">
        <v>221</v>
      </c>
      <c r="B883" s="614"/>
      <c r="C883" s="611" t="s">
        <v>389</v>
      </c>
      <c r="D883" s="612"/>
      <c r="E883" s="612"/>
      <c r="F883" s="612"/>
      <c r="G883" s="612"/>
      <c r="H883" s="612"/>
      <c r="I883" s="612"/>
      <c r="J883" s="612"/>
      <c r="K883" s="561"/>
    </row>
    <row r="884" spans="1:11" s="92" customFormat="1" ht="24.6" customHeight="1">
      <c r="A884" s="613" t="s">
        <v>535</v>
      </c>
      <c r="B884" s="614"/>
      <c r="C884" s="611" t="s">
        <v>566</v>
      </c>
      <c r="D884" s="612"/>
      <c r="E884" s="612"/>
      <c r="F884" s="612"/>
      <c r="G884" s="612"/>
      <c r="H884" s="612"/>
      <c r="I884" s="612"/>
      <c r="J884" s="612"/>
      <c r="K884" s="561"/>
    </row>
    <row r="885" spans="1:11" s="92" customFormat="1" ht="21" customHeight="1">
      <c r="A885" s="613" t="s">
        <v>164</v>
      </c>
      <c r="B885" s="614"/>
      <c r="C885" s="611" t="s">
        <v>165</v>
      </c>
      <c r="D885" s="612"/>
      <c r="E885" s="612"/>
      <c r="F885" s="612"/>
      <c r="G885" s="612"/>
      <c r="H885" s="612"/>
      <c r="I885" s="612"/>
      <c r="J885" s="612"/>
      <c r="K885" s="561"/>
    </row>
    <row r="886" spans="1:11" s="92" customFormat="1" ht="18.75" customHeight="1">
      <c r="A886" s="613" t="s">
        <v>522</v>
      </c>
      <c r="B886" s="614"/>
      <c r="C886" s="611" t="s">
        <v>567</v>
      </c>
      <c r="D886" s="612"/>
      <c r="E886" s="612"/>
      <c r="F886" s="612"/>
      <c r="G886" s="612"/>
      <c r="H886" s="612"/>
      <c r="I886" s="612"/>
      <c r="J886" s="612"/>
      <c r="K886" s="561"/>
    </row>
    <row r="887" spans="1:11" s="92" customFormat="1" ht="20.85" customHeight="1">
      <c r="A887" s="216" t="s">
        <v>568</v>
      </c>
      <c r="B887" s="217"/>
      <c r="C887" s="611" t="s">
        <v>569</v>
      </c>
      <c r="D887" s="612"/>
      <c r="E887" s="612"/>
      <c r="F887" s="612"/>
      <c r="G887" s="612"/>
      <c r="H887" s="612"/>
      <c r="I887" s="612"/>
      <c r="J887" s="612"/>
      <c r="K887" s="561"/>
    </row>
    <row r="888" spans="1:11" s="92" customFormat="1" ht="32.1" customHeight="1">
      <c r="A888" s="216" t="s">
        <v>524</v>
      </c>
      <c r="B888" s="217"/>
      <c r="C888" s="611" t="s">
        <v>570</v>
      </c>
      <c r="D888" s="612"/>
      <c r="E888" s="612"/>
      <c r="F888" s="612"/>
      <c r="G888" s="612"/>
      <c r="H888" s="612"/>
      <c r="I888" s="612"/>
      <c r="J888" s="612"/>
      <c r="K888" s="561"/>
    </row>
    <row r="889" spans="1:11" s="92" customFormat="1" ht="32.1" customHeight="1">
      <c r="A889" s="607" t="s">
        <v>680</v>
      </c>
      <c r="B889" s="608"/>
      <c r="C889" s="609" t="s">
        <v>681</v>
      </c>
      <c r="D889" s="610"/>
      <c r="E889" s="610"/>
      <c r="F889" s="610"/>
      <c r="G889" s="610"/>
      <c r="H889" s="610"/>
      <c r="I889" s="610"/>
      <c r="J889" s="610"/>
      <c r="K889" s="561"/>
    </row>
    <row r="890" spans="1:11" s="92" customFormat="1" ht="32.1" customHeight="1">
      <c r="A890" s="607" t="s">
        <v>682</v>
      </c>
      <c r="B890" s="608"/>
      <c r="C890" s="609" t="s">
        <v>683</v>
      </c>
      <c r="D890" s="610"/>
      <c r="E890" s="610"/>
      <c r="F890" s="610"/>
      <c r="G890" s="610"/>
      <c r="H890" s="610"/>
      <c r="I890" s="610"/>
      <c r="J890" s="610"/>
      <c r="K890" s="561"/>
    </row>
    <row r="891" spans="1:11" s="562" customFormat="1" ht="38.85" customHeight="1">
      <c r="A891" s="613" t="s">
        <v>572</v>
      </c>
      <c r="B891" s="614"/>
      <c r="C891" s="611" t="s">
        <v>573</v>
      </c>
      <c r="D891" s="612"/>
      <c r="E891" s="612"/>
      <c r="F891" s="612"/>
      <c r="G891" s="612"/>
      <c r="H891" s="612"/>
      <c r="I891" s="612"/>
      <c r="J891" s="612"/>
      <c r="K891" s="561"/>
    </row>
    <row r="892" spans="1:11" s="92" customFormat="1" ht="18" customHeight="1">
      <c r="A892" s="613" t="s">
        <v>574</v>
      </c>
      <c r="B892" s="614"/>
      <c r="C892" s="611" t="s">
        <v>575</v>
      </c>
      <c r="D892" s="612"/>
      <c r="E892" s="612"/>
      <c r="F892" s="612"/>
      <c r="G892" s="612"/>
      <c r="H892" s="612"/>
      <c r="I892" s="612"/>
      <c r="J892" s="612"/>
      <c r="K892" s="561"/>
    </row>
    <row r="893" spans="1:11" s="92" customFormat="1" ht="18" customHeight="1">
      <c r="A893" s="216" t="s">
        <v>514</v>
      </c>
      <c r="B893" s="217"/>
      <c r="C893" s="611" t="s">
        <v>576</v>
      </c>
      <c r="D893" s="612"/>
      <c r="E893" s="612"/>
      <c r="F893" s="612"/>
      <c r="G893" s="612"/>
      <c r="H893" s="612"/>
      <c r="I893" s="612"/>
      <c r="J893" s="612"/>
      <c r="K893" s="561"/>
    </row>
    <row r="894" spans="1:11" s="92" customFormat="1" ht="36.6" customHeight="1">
      <c r="A894" s="216" t="s">
        <v>577</v>
      </c>
      <c r="B894" s="217"/>
      <c r="C894" s="611" t="s">
        <v>578</v>
      </c>
      <c r="D894" s="612"/>
      <c r="E894" s="612"/>
      <c r="F894" s="612"/>
      <c r="G894" s="612"/>
      <c r="H894" s="612"/>
      <c r="I894" s="612"/>
      <c r="J894" s="612"/>
      <c r="K894" s="561"/>
    </row>
    <row r="895" spans="1:11" s="92" customFormat="1" ht="24.6" customHeight="1">
      <c r="A895" s="216" t="s">
        <v>579</v>
      </c>
      <c r="B895" s="217"/>
      <c r="C895" s="611" t="s">
        <v>580</v>
      </c>
      <c r="D895" s="612"/>
      <c r="E895" s="612"/>
      <c r="F895" s="612"/>
      <c r="G895" s="612"/>
      <c r="H895" s="612"/>
      <c r="I895" s="612"/>
      <c r="J895" s="612"/>
      <c r="K895" s="561"/>
    </row>
    <row r="896" spans="1:11" s="92" customFormat="1" ht="27" customHeight="1">
      <c r="A896" s="216" t="s">
        <v>583</v>
      </c>
      <c r="B896" s="217"/>
      <c r="C896" s="611" t="s">
        <v>584</v>
      </c>
      <c r="D896" s="612"/>
      <c r="E896" s="612"/>
      <c r="F896" s="612"/>
      <c r="G896" s="612"/>
      <c r="H896" s="612"/>
      <c r="I896" s="612"/>
      <c r="J896" s="612"/>
      <c r="K896" s="561"/>
    </row>
    <row r="897" spans="1:11" s="92" customFormat="1" ht="36.6" customHeight="1">
      <c r="A897" s="216" t="s">
        <v>581</v>
      </c>
      <c r="B897" s="217"/>
      <c r="C897" s="611" t="s">
        <v>582</v>
      </c>
      <c r="D897" s="612"/>
      <c r="E897" s="612"/>
      <c r="F897" s="612"/>
      <c r="G897" s="612"/>
      <c r="H897" s="612"/>
      <c r="I897" s="612"/>
      <c r="J897" s="612"/>
      <c r="K897" s="561"/>
    </row>
    <row r="898" spans="1:11" s="92" customFormat="1" ht="37.5" customHeight="1">
      <c r="A898" s="216" t="s">
        <v>585</v>
      </c>
      <c r="B898" s="217"/>
      <c r="C898" s="611" t="s">
        <v>586</v>
      </c>
      <c r="D898" s="612"/>
      <c r="E898" s="612"/>
      <c r="F898" s="612"/>
      <c r="G898" s="612"/>
      <c r="H898" s="612"/>
      <c r="I898" s="612"/>
      <c r="J898" s="612"/>
      <c r="K898" s="561"/>
    </row>
    <row r="899" spans="1:11" s="92" customFormat="1" ht="27.6" customHeight="1">
      <c r="A899" s="607" t="s">
        <v>306</v>
      </c>
      <c r="B899" s="608"/>
      <c r="C899" s="609" t="s">
        <v>684</v>
      </c>
      <c r="D899" s="610"/>
      <c r="E899" s="610"/>
      <c r="F899" s="610"/>
      <c r="G899" s="610"/>
      <c r="H899" s="610"/>
      <c r="I899" s="610"/>
      <c r="J899" s="610"/>
      <c r="K899" s="561"/>
    </row>
    <row r="900" spans="1:11" s="92" customFormat="1" ht="36.75" customHeight="1">
      <c r="A900" s="613" t="s">
        <v>97</v>
      </c>
      <c r="B900" s="614"/>
      <c r="C900" s="611" t="s">
        <v>587</v>
      </c>
      <c r="D900" s="612"/>
      <c r="E900" s="612"/>
      <c r="F900" s="612"/>
      <c r="G900" s="612"/>
      <c r="H900" s="612"/>
      <c r="I900" s="612"/>
      <c r="J900" s="612"/>
      <c r="K900" s="561"/>
    </row>
    <row r="901" spans="1:11" s="92" customFormat="1" ht="32.85" customHeight="1">
      <c r="A901" s="613" t="s">
        <v>170</v>
      </c>
      <c r="B901" s="614"/>
      <c r="C901" s="611" t="s">
        <v>588</v>
      </c>
      <c r="D901" s="612"/>
      <c r="E901" s="612"/>
      <c r="F901" s="612"/>
      <c r="G901" s="612"/>
      <c r="H901" s="612"/>
      <c r="I901" s="612"/>
      <c r="J901" s="612"/>
      <c r="K901" s="561"/>
    </row>
    <row r="902" spans="1:11" s="92" customFormat="1" ht="32.85" customHeight="1">
      <c r="A902" s="607" t="s">
        <v>685</v>
      </c>
      <c r="B902" s="608"/>
      <c r="C902" s="609" t="s">
        <v>686</v>
      </c>
      <c r="D902" s="610"/>
      <c r="E902" s="610"/>
      <c r="F902" s="610"/>
      <c r="G902" s="610"/>
      <c r="H902" s="610"/>
      <c r="I902" s="610"/>
      <c r="J902" s="610"/>
      <c r="K902" s="561"/>
    </row>
    <row r="903" spans="1:11" s="92" customFormat="1" ht="32.85" customHeight="1">
      <c r="A903" s="607" t="s">
        <v>687</v>
      </c>
      <c r="B903" s="608"/>
      <c r="C903" s="609" t="s">
        <v>688</v>
      </c>
      <c r="D903" s="610"/>
      <c r="E903" s="610"/>
      <c r="F903" s="610"/>
      <c r="G903" s="610"/>
      <c r="H903" s="610"/>
      <c r="I903" s="610"/>
      <c r="J903" s="610"/>
      <c r="K903" s="561"/>
    </row>
    <row r="904" spans="1:11" s="92" customFormat="1" ht="37.35" customHeight="1">
      <c r="A904" s="613" t="s">
        <v>589</v>
      </c>
      <c r="B904" s="614"/>
      <c r="C904" s="611" t="s">
        <v>590</v>
      </c>
      <c r="D904" s="612"/>
      <c r="E904" s="612"/>
      <c r="F904" s="612"/>
      <c r="G904" s="612"/>
      <c r="H904" s="612"/>
      <c r="I904" s="612"/>
      <c r="J904" s="612"/>
      <c r="K904" s="561"/>
    </row>
    <row r="905" spans="1:11" s="92" customFormat="1" ht="32.85" customHeight="1">
      <c r="A905" s="216" t="s">
        <v>520</v>
      </c>
      <c r="B905" s="217"/>
      <c r="C905" s="611" t="s">
        <v>571</v>
      </c>
      <c r="D905" s="612"/>
      <c r="E905" s="612"/>
      <c r="F905" s="612"/>
      <c r="G905" s="612"/>
      <c r="H905" s="612"/>
      <c r="I905" s="612"/>
      <c r="J905" s="612"/>
      <c r="K905" s="561"/>
    </row>
    <row r="906" spans="1:11" s="92" customFormat="1" ht="30.6" customHeight="1">
      <c r="A906" s="216" t="s">
        <v>203</v>
      </c>
      <c r="B906" s="217"/>
      <c r="C906" s="611" t="s">
        <v>591</v>
      </c>
      <c r="D906" s="612"/>
      <c r="E906" s="612"/>
      <c r="F906" s="612"/>
      <c r="G906" s="612"/>
      <c r="H906" s="612"/>
      <c r="I906" s="612"/>
      <c r="J906" s="612"/>
      <c r="K906" s="561"/>
    </row>
    <row r="907" spans="1:11" s="92" customFormat="1" ht="18.75" customHeight="1">
      <c r="A907" s="613" t="s">
        <v>548</v>
      </c>
      <c r="B907" s="614"/>
      <c r="C907" s="611" t="s">
        <v>592</v>
      </c>
      <c r="D907" s="612"/>
      <c r="E907" s="612"/>
      <c r="F907" s="612"/>
      <c r="G907" s="612"/>
      <c r="H907" s="612"/>
      <c r="I907" s="612"/>
      <c r="J907" s="612"/>
      <c r="K907" s="561"/>
    </row>
    <row r="908" spans="1:11" s="92" customFormat="1" ht="36.6" customHeight="1">
      <c r="A908" s="216" t="s">
        <v>593</v>
      </c>
      <c r="B908" s="217"/>
      <c r="C908" s="611" t="s">
        <v>594</v>
      </c>
      <c r="D908" s="612"/>
      <c r="E908" s="612"/>
      <c r="F908" s="612"/>
      <c r="G908" s="612"/>
      <c r="H908" s="612"/>
      <c r="I908" s="612"/>
      <c r="J908" s="612"/>
      <c r="K908" s="561"/>
    </row>
    <row r="909" spans="1:11" s="92" customFormat="1" ht="36.6" customHeight="1">
      <c r="A909" s="216" t="s">
        <v>595</v>
      </c>
      <c r="B909" s="217"/>
      <c r="C909" s="611" t="s">
        <v>596</v>
      </c>
      <c r="D909" s="612"/>
      <c r="E909" s="612"/>
      <c r="F909" s="612"/>
      <c r="G909" s="612"/>
      <c r="H909" s="612"/>
      <c r="I909" s="612"/>
      <c r="J909" s="612"/>
      <c r="K909" s="561"/>
    </row>
    <row r="910" spans="1:11" s="92" customFormat="1" ht="32.1" customHeight="1">
      <c r="A910" s="613" t="s">
        <v>597</v>
      </c>
      <c r="B910" s="614"/>
      <c r="C910" s="611" t="s">
        <v>598</v>
      </c>
      <c r="D910" s="612"/>
      <c r="E910" s="612"/>
      <c r="F910" s="612"/>
      <c r="G910" s="612"/>
      <c r="H910" s="612"/>
      <c r="I910" s="612"/>
      <c r="J910" s="612"/>
      <c r="K910" s="561"/>
    </row>
    <row r="911" spans="1:11" s="562" customFormat="1" ht="18.75" customHeight="1">
      <c r="A911" s="613" t="s">
        <v>599</v>
      </c>
      <c r="B911" s="614"/>
      <c r="C911" s="611" t="s">
        <v>600</v>
      </c>
      <c r="D911" s="612"/>
      <c r="E911" s="612"/>
      <c r="F911" s="612"/>
      <c r="G911" s="612"/>
      <c r="H911" s="612"/>
      <c r="I911" s="612"/>
      <c r="J911" s="612"/>
      <c r="K911" s="561"/>
    </row>
  </sheetData>
  <sheetProtection formatColumns="0" formatRows="0"/>
  <mergeCells count="203">
    <mergeCell ref="I2:J2"/>
    <mergeCell ref="I607:J607"/>
    <mergeCell ref="I673:J673"/>
    <mergeCell ref="I744:J744"/>
    <mergeCell ref="I819:J819"/>
    <mergeCell ref="I874:J874"/>
    <mergeCell ref="I116:J116"/>
    <mergeCell ref="I86:J86"/>
    <mergeCell ref="I100:J100"/>
    <mergeCell ref="I201:J201"/>
    <mergeCell ref="I262:J262"/>
    <mergeCell ref="I312:J312"/>
    <mergeCell ref="I351:J351"/>
    <mergeCell ref="I413:J413"/>
    <mergeCell ref="I475:J475"/>
    <mergeCell ref="I530:J530"/>
    <mergeCell ref="G96:I97"/>
    <mergeCell ref="G108:I109"/>
    <mergeCell ref="F644:H644"/>
    <mergeCell ref="A606:J606"/>
    <mergeCell ref="A621:C621"/>
    <mergeCell ref="A622:C622"/>
    <mergeCell ref="A635:C635"/>
    <mergeCell ref="A705:C705"/>
    <mergeCell ref="A706:C706"/>
    <mergeCell ref="B19:C19"/>
    <mergeCell ref="B18:C18"/>
    <mergeCell ref="B20:C20"/>
    <mergeCell ref="B79:C79"/>
    <mergeCell ref="B80:C80"/>
    <mergeCell ref="B81:C81"/>
    <mergeCell ref="B82:C82"/>
    <mergeCell ref="A151:B151"/>
    <mergeCell ref="A96:A97"/>
    <mergeCell ref="B89:C89"/>
    <mergeCell ref="B78:C78"/>
    <mergeCell ref="B103:C103"/>
    <mergeCell ref="B90:C90"/>
    <mergeCell ref="B91:C91"/>
    <mergeCell ref="B92:C92"/>
    <mergeCell ref="B93:C93"/>
    <mergeCell ref="B94:C94"/>
    <mergeCell ref="B95:C95"/>
    <mergeCell ref="B83:C83"/>
    <mergeCell ref="B96:C96"/>
    <mergeCell ref="B97:C97"/>
    <mergeCell ref="A108:A109"/>
    <mergeCell ref="A64:J64"/>
    <mergeCell ref="I65:J65"/>
    <mergeCell ref="G80:I80"/>
    <mergeCell ref="D71:G71"/>
    <mergeCell ref="D75:G75"/>
    <mergeCell ref="D73:G73"/>
    <mergeCell ref="G81:I81"/>
    <mergeCell ref="G79:I79"/>
    <mergeCell ref="D67:H67"/>
    <mergeCell ref="D72:G72"/>
    <mergeCell ref="D70:G70"/>
    <mergeCell ref="D68:I68"/>
    <mergeCell ref="A99:J99"/>
    <mergeCell ref="A200:J200"/>
    <mergeCell ref="A261:J261"/>
    <mergeCell ref="A311:J311"/>
    <mergeCell ref="D98:E98"/>
    <mergeCell ref="A412:J412"/>
    <mergeCell ref="A474:J474"/>
    <mergeCell ref="D265:D266"/>
    <mergeCell ref="C265:C266"/>
    <mergeCell ref="G265:G266"/>
    <mergeCell ref="A265:A266"/>
    <mergeCell ref="E108:E109"/>
    <mergeCell ref="G104:I104"/>
    <mergeCell ref="G191:H191"/>
    <mergeCell ref="G194:H194"/>
    <mergeCell ref="A183:J183"/>
    <mergeCell ref="I184:J184"/>
    <mergeCell ref="A910:B910"/>
    <mergeCell ref="A911:B911"/>
    <mergeCell ref="C910:J910"/>
    <mergeCell ref="C911:J911"/>
    <mergeCell ref="A907:B907"/>
    <mergeCell ref="C907:J907"/>
    <mergeCell ref="C906:J906"/>
    <mergeCell ref="C882:J882"/>
    <mergeCell ref="C883:J883"/>
    <mergeCell ref="A883:B883"/>
    <mergeCell ref="A901:B901"/>
    <mergeCell ref="A904:B904"/>
    <mergeCell ref="C904:J904"/>
    <mergeCell ref="A900:B900"/>
    <mergeCell ref="C886:J886"/>
    <mergeCell ref="C892:J892"/>
    <mergeCell ref="C887:J887"/>
    <mergeCell ref="C908:J908"/>
    <mergeCell ref="C899:J899"/>
    <mergeCell ref="C888:J888"/>
    <mergeCell ref="C905:J905"/>
    <mergeCell ref="C909:J909"/>
    <mergeCell ref="A16:B16"/>
    <mergeCell ref="F19:G20"/>
    <mergeCell ref="D19:E19"/>
    <mergeCell ref="C896:J896"/>
    <mergeCell ref="A873:J873"/>
    <mergeCell ref="B830:C830"/>
    <mergeCell ref="J833:J835"/>
    <mergeCell ref="G105:I105"/>
    <mergeCell ref="A672:J672"/>
    <mergeCell ref="A743:J743"/>
    <mergeCell ref="G82:I82"/>
    <mergeCell ref="F265:F266"/>
    <mergeCell ref="A85:J85"/>
    <mergeCell ref="A29:J31"/>
    <mergeCell ref="A33:J37"/>
    <mergeCell ref="C885:J885"/>
    <mergeCell ref="F98:G98"/>
    <mergeCell ref="A680:C680"/>
    <mergeCell ref="A818:J818"/>
    <mergeCell ref="D724:D725"/>
    <mergeCell ref="G83:I83"/>
    <mergeCell ref="G78:I78"/>
    <mergeCell ref="E96:E97"/>
    <mergeCell ref="A704:C704"/>
    <mergeCell ref="A1:J1"/>
    <mergeCell ref="A4:J4"/>
    <mergeCell ref="A350:J350"/>
    <mergeCell ref="D18:E18"/>
    <mergeCell ref="A41:J41"/>
    <mergeCell ref="A23:G23"/>
    <mergeCell ref="E265:E266"/>
    <mergeCell ref="A39:J39"/>
    <mergeCell ref="A246:D247"/>
    <mergeCell ref="D20:E20"/>
    <mergeCell ref="B265:B266"/>
    <mergeCell ref="H265:H266"/>
    <mergeCell ref="F18:G18"/>
    <mergeCell ref="B98:C98"/>
    <mergeCell ref="H98:J98"/>
    <mergeCell ref="D69:G69"/>
    <mergeCell ref="G90:I95"/>
    <mergeCell ref="G89:I89"/>
    <mergeCell ref="B104:C104"/>
    <mergeCell ref="B105:C105"/>
    <mergeCell ref="G103:I103"/>
    <mergeCell ref="A115:J115"/>
    <mergeCell ref="B108:C109"/>
    <mergeCell ref="A707:C707"/>
    <mergeCell ref="A714:C714"/>
    <mergeCell ref="G106:I106"/>
    <mergeCell ref="B107:C107"/>
    <mergeCell ref="G107:I107"/>
    <mergeCell ref="F108:F109"/>
    <mergeCell ref="D692:D693"/>
    <mergeCell ref="D694:D695"/>
    <mergeCell ref="D685:D686"/>
    <mergeCell ref="A637:C637"/>
    <mergeCell ref="A638:C638"/>
    <mergeCell ref="A651:C651"/>
    <mergeCell ref="A681:C681"/>
    <mergeCell ref="A696:C696"/>
    <mergeCell ref="A694:C695"/>
    <mergeCell ref="A697:C698"/>
    <mergeCell ref="G198:H198"/>
    <mergeCell ref="G192:H192"/>
    <mergeCell ref="G193:H193"/>
    <mergeCell ref="G195:H195"/>
    <mergeCell ref="G196:H196"/>
    <mergeCell ref="G197:H197"/>
    <mergeCell ref="B106:C106"/>
    <mergeCell ref="A529:J529"/>
    <mergeCell ref="A880:B880"/>
    <mergeCell ref="C893:J893"/>
    <mergeCell ref="C894:J894"/>
    <mergeCell ref="A892:B892"/>
    <mergeCell ref="A885:B885"/>
    <mergeCell ref="A886:B886"/>
    <mergeCell ref="C891:J891"/>
    <mergeCell ref="A879:B879"/>
    <mergeCell ref="A878:B878"/>
    <mergeCell ref="C878:J878"/>
    <mergeCell ref="D830:E830"/>
    <mergeCell ref="A826:G826"/>
    <mergeCell ref="A732:C732"/>
    <mergeCell ref="A899:B899"/>
    <mergeCell ref="A902:B902"/>
    <mergeCell ref="C902:J902"/>
    <mergeCell ref="A903:B903"/>
    <mergeCell ref="C903:J903"/>
    <mergeCell ref="C879:J879"/>
    <mergeCell ref="A889:B889"/>
    <mergeCell ref="C889:J889"/>
    <mergeCell ref="A890:B890"/>
    <mergeCell ref="C890:J890"/>
    <mergeCell ref="C900:J900"/>
    <mergeCell ref="C901:J901"/>
    <mergeCell ref="C898:J898"/>
    <mergeCell ref="C884:J884"/>
    <mergeCell ref="A891:B891"/>
    <mergeCell ref="A884:B884"/>
    <mergeCell ref="C895:J895"/>
    <mergeCell ref="C897:J897"/>
    <mergeCell ref="C877:J877"/>
    <mergeCell ref="C881:J881"/>
    <mergeCell ref="C880:J880"/>
  </mergeCells>
  <phoneticPr fontId="0" type="noConversion"/>
  <hyperlinks>
    <hyperlink ref="D20" r:id="rId1"/>
  </hyperlinks>
  <printOptions horizontalCentered="1"/>
  <pageMargins left="0.11811023622047245" right="7.874015748031496E-2" top="0.39370078740157483" bottom="0.31496062992125984" header="0.39370078740157483" footer="0.15748031496062992"/>
  <pageSetup paperSize="9" scale="40" fitToHeight="0" orientation="landscape" cellComments="atEnd" r:id="rId2"/>
  <headerFooter alignWithMargins="0">
    <oddFooter>&amp;L&amp;14Reporting Date:  31/03/2022&amp;C&amp;P of 18</oddFooter>
  </headerFooter>
  <rowBreaks count="17" manualBreakCount="17">
    <brk id="63" max="9" man="1"/>
    <brk id="84" max="9" man="1"/>
    <brk id="98" max="9" man="1"/>
    <brk id="114" max="9" man="1"/>
    <brk id="182" max="9" man="1"/>
    <brk id="199" max="9" man="1"/>
    <brk id="260" max="9" man="1"/>
    <brk id="310" max="9" man="1"/>
    <brk id="349" max="9" man="1"/>
    <brk id="411" max="9" man="1"/>
    <brk id="473" max="9" man="1"/>
    <brk id="528" max="9" man="1"/>
    <brk id="605" max="9" man="1"/>
    <brk id="671" max="9" man="1"/>
    <brk id="742" max="9" man="1"/>
    <brk id="817" max="9" man="1"/>
    <brk id="872" max="9"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P79"/>
  <sheetViews>
    <sheetView workbookViewId="0">
      <selection sqref="A1:XFD1048576"/>
    </sheetView>
  </sheetViews>
  <sheetFormatPr defaultRowHeight="12.75"/>
  <cols>
    <col min="1" max="1" width="8.7109375" style="567"/>
    <col min="2" max="2" width="66.140625" bestFit="1" customWidth="1"/>
    <col min="3" max="3" width="14.85546875" style="571" bestFit="1" customWidth="1"/>
    <col min="4" max="14" width="14.5703125" bestFit="1" customWidth="1"/>
  </cols>
  <sheetData>
    <row r="1" spans="1:14">
      <c r="B1" s="592">
        <f>EOMONTH(C1,-1)</f>
        <v>44592</v>
      </c>
      <c r="C1" s="569">
        <v>44620</v>
      </c>
      <c r="D1" s="57">
        <f>EOMONTH(C1,1)</f>
        <v>44651</v>
      </c>
      <c r="E1" s="57">
        <f t="shared" ref="E1:N1" si="0">EOMONTH(D1,1)</f>
        <v>44681</v>
      </c>
      <c r="F1" s="57">
        <f t="shared" si="0"/>
        <v>44712</v>
      </c>
      <c r="G1" s="57">
        <f t="shared" si="0"/>
        <v>44742</v>
      </c>
      <c r="H1" s="57">
        <f t="shared" si="0"/>
        <v>44773</v>
      </c>
      <c r="I1" s="57">
        <f t="shared" si="0"/>
        <v>44804</v>
      </c>
      <c r="J1" s="57">
        <f t="shared" si="0"/>
        <v>44834</v>
      </c>
      <c r="K1" s="57">
        <f t="shared" si="0"/>
        <v>44865</v>
      </c>
      <c r="L1" s="57">
        <f t="shared" si="0"/>
        <v>44895</v>
      </c>
      <c r="M1" s="57">
        <f t="shared" si="0"/>
        <v>44926</v>
      </c>
      <c r="N1" s="57">
        <f t="shared" si="0"/>
        <v>44957</v>
      </c>
    </row>
    <row r="2" spans="1:14">
      <c r="C2" s="570" t="s">
        <v>767</v>
      </c>
      <c r="D2" s="42" t="s">
        <v>768</v>
      </c>
      <c r="E2" s="42" t="s">
        <v>768</v>
      </c>
      <c r="F2" s="42" t="s">
        <v>768</v>
      </c>
      <c r="G2" s="42" t="s">
        <v>768</v>
      </c>
      <c r="H2" s="42" t="s">
        <v>768</v>
      </c>
      <c r="I2" s="42" t="s">
        <v>768</v>
      </c>
      <c r="J2" s="42" t="s">
        <v>768</v>
      </c>
      <c r="K2" s="42" t="s">
        <v>768</v>
      </c>
      <c r="L2" s="42" t="s">
        <v>768</v>
      </c>
      <c r="M2" s="42" t="s">
        <v>768</v>
      </c>
      <c r="N2" s="42" t="s">
        <v>768</v>
      </c>
    </row>
    <row r="3" spans="1:14">
      <c r="B3" s="71" t="s">
        <v>769</v>
      </c>
      <c r="C3" s="572" t="e">
        <f>balance</f>
        <v>#REF!</v>
      </c>
      <c r="D3" s="43" t="e">
        <f>C3-C7+C10</f>
        <v>#REF!</v>
      </c>
      <c r="E3" s="43" t="e">
        <f t="shared" ref="E3:N3" si="1">D3-D7+D10</f>
        <v>#REF!</v>
      </c>
      <c r="F3" s="43" t="e">
        <f t="shared" si="1"/>
        <v>#REF!</v>
      </c>
      <c r="G3" s="43" t="e">
        <f t="shared" si="1"/>
        <v>#REF!</v>
      </c>
      <c r="H3" s="43" t="e">
        <f t="shared" si="1"/>
        <v>#REF!</v>
      </c>
      <c r="I3" s="43" t="e">
        <f t="shared" si="1"/>
        <v>#REF!</v>
      </c>
      <c r="J3" s="43" t="e">
        <f t="shared" si="1"/>
        <v>#REF!</v>
      </c>
      <c r="K3" s="43" t="e">
        <f t="shared" si="1"/>
        <v>#REF!</v>
      </c>
      <c r="L3" s="43" t="e">
        <f t="shared" si="1"/>
        <v>#REF!</v>
      </c>
      <c r="M3" s="43" t="e">
        <f t="shared" si="1"/>
        <v>#REF!</v>
      </c>
      <c r="N3" s="43" t="e">
        <f t="shared" si="1"/>
        <v>#REF!</v>
      </c>
    </row>
    <row r="5" spans="1:14">
      <c r="B5" s="71" t="s">
        <v>170</v>
      </c>
      <c r="C5" s="572" t="e">
        <f>#REF!</f>
        <v>#REF!</v>
      </c>
      <c r="D5" s="43">
        <f>D75+D77</f>
        <v>27218716.753775768</v>
      </c>
      <c r="E5" s="43">
        <f t="shared" ref="E5:N5" si="2">E75+E77</f>
        <v>30953798.832302909</v>
      </c>
      <c r="F5" s="43">
        <f t="shared" si="2"/>
        <v>104580012.41012225</v>
      </c>
      <c r="G5" s="43">
        <f t="shared" si="2"/>
        <v>51608951.029680945</v>
      </c>
      <c r="H5" s="43">
        <f t="shared" si="2"/>
        <v>35998046.721429519</v>
      </c>
      <c r="I5" s="43">
        <f t="shared" si="2"/>
        <v>88134115.83512786</v>
      </c>
      <c r="J5" s="43">
        <f t="shared" si="2"/>
        <v>45684086.629795767</v>
      </c>
      <c r="K5" s="43">
        <f t="shared" si="2"/>
        <v>33316643.102639291</v>
      </c>
      <c r="L5" s="43">
        <f t="shared" si="2"/>
        <v>134394082.81950068</v>
      </c>
      <c r="M5" s="43">
        <f t="shared" si="2"/>
        <v>59203799.206062183</v>
      </c>
      <c r="N5" s="43">
        <f t="shared" si="2"/>
        <v>37452883.216596209</v>
      </c>
    </row>
    <row r="6" spans="1:14">
      <c r="A6" s="575" t="e">
        <f>C6/C3</f>
        <v>#REF!</v>
      </c>
      <c r="B6" s="71" t="s">
        <v>771</v>
      </c>
      <c r="C6" s="572" t="e">
        <f>#REF!</f>
        <v>#REF!</v>
      </c>
      <c r="D6" s="43" t="e">
        <f>D3*$A$6</f>
        <v>#REF!</v>
      </c>
      <c r="E6" s="43" t="e">
        <f t="shared" ref="E6:N6" si="3">E3*$A$6</f>
        <v>#REF!</v>
      </c>
      <c r="F6" s="43" t="e">
        <f t="shared" si="3"/>
        <v>#REF!</v>
      </c>
      <c r="G6" s="43" t="e">
        <f t="shared" si="3"/>
        <v>#REF!</v>
      </c>
      <c r="H6" s="43" t="e">
        <f t="shared" si="3"/>
        <v>#REF!</v>
      </c>
      <c r="I6" s="43" t="e">
        <f t="shared" si="3"/>
        <v>#REF!</v>
      </c>
      <c r="J6" s="43" t="e">
        <f t="shared" si="3"/>
        <v>#REF!</v>
      </c>
      <c r="K6" s="43" t="e">
        <f t="shared" si="3"/>
        <v>#REF!</v>
      </c>
      <c r="L6" s="43" t="e">
        <f t="shared" si="3"/>
        <v>#REF!</v>
      </c>
      <c r="M6" s="43" t="e">
        <f t="shared" si="3"/>
        <v>#REF!</v>
      </c>
      <c r="N6" s="43" t="e">
        <f t="shared" si="3"/>
        <v>#REF!</v>
      </c>
    </row>
    <row r="7" spans="1:14" s="125" customFormat="1">
      <c r="C7" s="585" t="e">
        <f>C5+C6</f>
        <v>#REF!</v>
      </c>
      <c r="D7" s="213" t="e">
        <f>D5+D6</f>
        <v>#REF!</v>
      </c>
      <c r="E7" s="213" t="e">
        <f t="shared" ref="E7:M7" si="4">E5+E6</f>
        <v>#REF!</v>
      </c>
      <c r="F7" s="213" t="e">
        <f t="shared" si="4"/>
        <v>#REF!</v>
      </c>
      <c r="G7" s="213" t="e">
        <f t="shared" si="4"/>
        <v>#REF!</v>
      </c>
      <c r="H7" s="213" t="e">
        <f t="shared" si="4"/>
        <v>#REF!</v>
      </c>
      <c r="I7" s="213" t="e">
        <f t="shared" si="4"/>
        <v>#REF!</v>
      </c>
      <c r="J7" s="213" t="e">
        <f t="shared" si="4"/>
        <v>#REF!</v>
      </c>
      <c r="K7" s="213" t="e">
        <f t="shared" si="4"/>
        <v>#REF!</v>
      </c>
      <c r="L7" s="213" t="e">
        <f t="shared" si="4"/>
        <v>#REF!</v>
      </c>
      <c r="M7" s="213" t="e">
        <f t="shared" si="4"/>
        <v>#REF!</v>
      </c>
      <c r="N7" s="213" t="e">
        <f>N5+N6</f>
        <v>#REF!</v>
      </c>
    </row>
    <row r="8" spans="1:14">
      <c r="B8" s="125"/>
    </row>
    <row r="9" spans="1:14">
      <c r="B9" s="71" t="s">
        <v>815</v>
      </c>
      <c r="C9" s="573" t="e">
        <f>#REF!</f>
        <v>#REF!</v>
      </c>
      <c r="D9" s="589">
        <f>C10</f>
        <v>31000000</v>
      </c>
      <c r="E9" s="589">
        <f t="shared" ref="E9:N9" si="5">D10</f>
        <v>31000000</v>
      </c>
      <c r="F9" s="589">
        <f t="shared" si="5"/>
        <v>31000000</v>
      </c>
      <c r="G9" s="589">
        <f t="shared" si="5"/>
        <v>31000000</v>
      </c>
      <c r="H9" s="589">
        <f t="shared" si="5"/>
        <v>31000000</v>
      </c>
      <c r="I9" s="589">
        <f t="shared" si="5"/>
        <v>31000000</v>
      </c>
      <c r="J9" s="589">
        <f t="shared" si="5"/>
        <v>31000000</v>
      </c>
      <c r="K9" s="589">
        <f t="shared" si="5"/>
        <v>31000000</v>
      </c>
      <c r="L9" s="589">
        <f t="shared" si="5"/>
        <v>31000000</v>
      </c>
      <c r="M9" s="589">
        <f t="shared" si="5"/>
        <v>31000000</v>
      </c>
      <c r="N9" s="589">
        <f t="shared" si="5"/>
        <v>31000000</v>
      </c>
    </row>
    <row r="10" spans="1:14">
      <c r="B10" s="71" t="s">
        <v>816</v>
      </c>
      <c r="C10" s="587">
        <v>31000000</v>
      </c>
      <c r="D10" s="588">
        <f>C10</f>
        <v>31000000</v>
      </c>
      <c r="E10" s="588">
        <f t="shared" ref="E10:N10" si="6">D10</f>
        <v>31000000</v>
      </c>
      <c r="F10" s="588">
        <f t="shared" si="6"/>
        <v>31000000</v>
      </c>
      <c r="G10" s="588">
        <f t="shared" si="6"/>
        <v>31000000</v>
      </c>
      <c r="H10" s="588">
        <f t="shared" si="6"/>
        <v>31000000</v>
      </c>
      <c r="I10" s="588">
        <f t="shared" si="6"/>
        <v>31000000</v>
      </c>
      <c r="J10" s="588">
        <f t="shared" si="6"/>
        <v>31000000</v>
      </c>
      <c r="K10" s="588">
        <f t="shared" si="6"/>
        <v>31000000</v>
      </c>
      <c r="L10" s="588">
        <f t="shared" si="6"/>
        <v>31000000</v>
      </c>
      <c r="M10" s="588">
        <f t="shared" si="6"/>
        <v>31000000</v>
      </c>
      <c r="N10" s="588">
        <f t="shared" si="6"/>
        <v>31000000</v>
      </c>
    </row>
    <row r="12" spans="1:14">
      <c r="B12" s="71" t="s">
        <v>696</v>
      </c>
      <c r="C12" s="598" t="e">
        <f>C49</f>
        <v>#REF!</v>
      </c>
      <c r="D12" s="598" t="e">
        <f t="shared" ref="D12:N12" si="7">D49</f>
        <v>#REF!</v>
      </c>
      <c r="E12" s="598" t="e">
        <f t="shared" si="7"/>
        <v>#REF!</v>
      </c>
      <c r="F12" s="598" t="e">
        <f t="shared" si="7"/>
        <v>#REF!</v>
      </c>
      <c r="G12" s="598" t="e">
        <f t="shared" si="7"/>
        <v>#REF!</v>
      </c>
      <c r="H12" s="598" t="e">
        <f t="shared" si="7"/>
        <v>#REF!</v>
      </c>
      <c r="I12" s="598" t="e">
        <f t="shared" si="7"/>
        <v>#REF!</v>
      </c>
      <c r="J12" s="598" t="e">
        <f t="shared" si="7"/>
        <v>#REF!</v>
      </c>
      <c r="K12" s="598" t="e">
        <f t="shared" si="7"/>
        <v>#REF!</v>
      </c>
      <c r="L12" s="598" t="e">
        <f t="shared" si="7"/>
        <v>#REF!</v>
      </c>
      <c r="M12" s="598" t="e">
        <f t="shared" si="7"/>
        <v>#REF!</v>
      </c>
      <c r="N12" s="598" t="e">
        <f t="shared" si="7"/>
        <v>#REF!</v>
      </c>
    </row>
    <row r="13" spans="1:14">
      <c r="B13" s="125" t="s">
        <v>642</v>
      </c>
      <c r="C13" s="599" t="e">
        <f>C7*C12</f>
        <v>#REF!</v>
      </c>
      <c r="D13" s="599" t="e">
        <f t="shared" ref="D13:N13" si="8">D7*D12</f>
        <v>#REF!</v>
      </c>
      <c r="E13" s="599" t="e">
        <f t="shared" si="8"/>
        <v>#REF!</v>
      </c>
      <c r="F13" s="599" t="e">
        <f t="shared" si="8"/>
        <v>#REF!</v>
      </c>
      <c r="G13" s="599" t="e">
        <f t="shared" si="8"/>
        <v>#REF!</v>
      </c>
      <c r="H13" s="599" t="e">
        <f t="shared" si="8"/>
        <v>#REF!</v>
      </c>
      <c r="I13" s="599" t="e">
        <f t="shared" si="8"/>
        <v>#REF!</v>
      </c>
      <c r="J13" s="599" t="e">
        <f t="shared" si="8"/>
        <v>#REF!</v>
      </c>
      <c r="K13" s="599" t="e">
        <f t="shared" si="8"/>
        <v>#REF!</v>
      </c>
      <c r="L13" s="599" t="e">
        <f t="shared" si="8"/>
        <v>#REF!</v>
      </c>
      <c r="M13" s="599" t="e">
        <f t="shared" si="8"/>
        <v>#REF!</v>
      </c>
      <c r="N13" s="599" t="e">
        <f t="shared" si="8"/>
        <v>#REF!</v>
      </c>
    </row>
    <row r="14" spans="1:14">
      <c r="B14" s="71"/>
      <c r="C14" s="599"/>
      <c r="D14" s="58"/>
      <c r="E14" s="58"/>
      <c r="F14" s="58"/>
      <c r="G14" s="58"/>
      <c r="H14" s="58"/>
      <c r="I14" s="58"/>
      <c r="J14" s="58"/>
      <c r="K14" s="58"/>
      <c r="L14" s="58"/>
      <c r="M14" s="58"/>
      <c r="N14" s="58"/>
    </row>
    <row r="15" spans="1:14" s="567" customFormat="1">
      <c r="B15" s="123" t="s">
        <v>698</v>
      </c>
      <c r="C15" s="599">
        <v>0</v>
      </c>
      <c r="D15" s="599">
        <v>0</v>
      </c>
      <c r="E15" s="599">
        <v>0</v>
      </c>
      <c r="F15" s="599">
        <v>0</v>
      </c>
      <c r="G15" s="599">
        <v>0</v>
      </c>
      <c r="H15" s="599">
        <v>0</v>
      </c>
      <c r="I15" s="599">
        <v>0</v>
      </c>
      <c r="J15" s="599">
        <v>0</v>
      </c>
      <c r="K15" s="599">
        <v>0</v>
      </c>
      <c r="L15" s="599">
        <v>0</v>
      </c>
      <c r="M15" s="599">
        <v>0</v>
      </c>
      <c r="N15" s="599">
        <v>0</v>
      </c>
    </row>
    <row r="16" spans="1:14" s="567" customFormat="1">
      <c r="B16" s="55" t="s">
        <v>699</v>
      </c>
      <c r="C16" s="599" t="e">
        <f>C13</f>
        <v>#REF!</v>
      </c>
      <c r="D16" s="599" t="e">
        <f t="shared" ref="D16:N16" si="9">D13</f>
        <v>#REF!</v>
      </c>
      <c r="E16" s="599" t="e">
        <f t="shared" si="9"/>
        <v>#REF!</v>
      </c>
      <c r="F16" s="599" t="e">
        <f t="shared" si="9"/>
        <v>#REF!</v>
      </c>
      <c r="G16" s="599" t="e">
        <f t="shared" si="9"/>
        <v>#REF!</v>
      </c>
      <c r="H16" s="599" t="e">
        <f t="shared" si="9"/>
        <v>#REF!</v>
      </c>
      <c r="I16" s="599" t="e">
        <f t="shared" si="9"/>
        <v>#REF!</v>
      </c>
      <c r="J16" s="599" t="e">
        <f t="shared" si="9"/>
        <v>#REF!</v>
      </c>
      <c r="K16" s="599" t="e">
        <f t="shared" si="9"/>
        <v>#REF!</v>
      </c>
      <c r="L16" s="599" t="e">
        <f t="shared" si="9"/>
        <v>#REF!</v>
      </c>
      <c r="M16" s="599" t="e">
        <f t="shared" si="9"/>
        <v>#REF!</v>
      </c>
      <c r="N16" s="599" t="e">
        <f t="shared" si="9"/>
        <v>#REF!</v>
      </c>
    </row>
    <row r="17" spans="2:14" s="567" customFormat="1">
      <c r="B17" s="71"/>
      <c r="C17" s="599"/>
      <c r="D17" s="58"/>
      <c r="E17" s="58"/>
      <c r="F17" s="58"/>
      <c r="G17" s="58"/>
      <c r="H17" s="58"/>
      <c r="I17" s="58"/>
      <c r="J17" s="58"/>
      <c r="K17" s="58"/>
      <c r="L17" s="58"/>
      <c r="M17" s="58"/>
      <c r="N17" s="58"/>
    </row>
    <row r="18" spans="2:14">
      <c r="B18" s="71" t="s">
        <v>697</v>
      </c>
      <c r="C18" s="598" t="e">
        <f>C50</f>
        <v>#REF!</v>
      </c>
      <c r="D18" s="598" t="e">
        <f t="shared" ref="D18:N18" si="10">D50</f>
        <v>#REF!</v>
      </c>
      <c r="E18" s="598" t="e">
        <f t="shared" si="10"/>
        <v>#REF!</v>
      </c>
      <c r="F18" s="598" t="e">
        <f t="shared" si="10"/>
        <v>#REF!</v>
      </c>
      <c r="G18" s="598" t="e">
        <f t="shared" si="10"/>
        <v>#REF!</v>
      </c>
      <c r="H18" s="598" t="e">
        <f t="shared" si="10"/>
        <v>#REF!</v>
      </c>
      <c r="I18" s="598" t="e">
        <f t="shared" si="10"/>
        <v>#REF!</v>
      </c>
      <c r="J18" s="598" t="e">
        <f t="shared" si="10"/>
        <v>#REF!</v>
      </c>
      <c r="K18" s="598" t="e">
        <f t="shared" si="10"/>
        <v>#REF!</v>
      </c>
      <c r="L18" s="598" t="e">
        <f t="shared" si="10"/>
        <v>#REF!</v>
      </c>
      <c r="M18" s="598" t="e">
        <f t="shared" si="10"/>
        <v>#REF!</v>
      </c>
      <c r="N18" s="598" t="e">
        <f t="shared" si="10"/>
        <v>#REF!</v>
      </c>
    </row>
    <row r="19" spans="2:14">
      <c r="B19" s="125" t="s">
        <v>643</v>
      </c>
      <c r="C19" s="599" t="e">
        <f>C7*C18</f>
        <v>#REF!</v>
      </c>
      <c r="D19" s="599" t="e">
        <f t="shared" ref="D19:N19" si="11">D7*D18</f>
        <v>#REF!</v>
      </c>
      <c r="E19" s="599" t="e">
        <f t="shared" si="11"/>
        <v>#REF!</v>
      </c>
      <c r="F19" s="599" t="e">
        <f t="shared" si="11"/>
        <v>#REF!</v>
      </c>
      <c r="G19" s="599" t="e">
        <f t="shared" si="11"/>
        <v>#REF!</v>
      </c>
      <c r="H19" s="599" t="e">
        <f t="shared" si="11"/>
        <v>#REF!</v>
      </c>
      <c r="I19" s="599" t="e">
        <f t="shared" si="11"/>
        <v>#REF!</v>
      </c>
      <c r="J19" s="599" t="e">
        <f t="shared" si="11"/>
        <v>#REF!</v>
      </c>
      <c r="K19" s="599" t="e">
        <f t="shared" si="11"/>
        <v>#REF!</v>
      </c>
      <c r="L19" s="599" t="e">
        <f t="shared" si="11"/>
        <v>#REF!</v>
      </c>
      <c r="M19" s="599" t="e">
        <f t="shared" si="11"/>
        <v>#REF!</v>
      </c>
      <c r="N19" s="599" t="e">
        <f t="shared" si="11"/>
        <v>#REF!</v>
      </c>
    </row>
    <row r="20" spans="2:14">
      <c r="C20" s="58"/>
      <c r="D20" s="58"/>
      <c r="E20" s="58"/>
      <c r="F20" s="58"/>
      <c r="G20" s="58"/>
      <c r="H20" s="58"/>
      <c r="I20" s="58"/>
      <c r="J20" s="58"/>
      <c r="K20" s="58"/>
      <c r="L20" s="58"/>
      <c r="M20" s="58"/>
      <c r="N20" s="58"/>
    </row>
    <row r="21" spans="2:14">
      <c r="B21" s="71" t="s">
        <v>817</v>
      </c>
      <c r="C21" s="599" t="e">
        <f>C19</f>
        <v>#REF!</v>
      </c>
      <c r="D21" s="599" t="e">
        <f t="shared" ref="D21:N21" si="12">D19</f>
        <v>#REF!</v>
      </c>
      <c r="E21" s="599" t="e">
        <f t="shared" si="12"/>
        <v>#REF!</v>
      </c>
      <c r="F21" s="599" t="e">
        <f t="shared" si="12"/>
        <v>#REF!</v>
      </c>
      <c r="G21" s="599" t="e">
        <f t="shared" si="12"/>
        <v>#REF!</v>
      </c>
      <c r="H21" s="599" t="e">
        <f t="shared" si="12"/>
        <v>#REF!</v>
      </c>
      <c r="I21" s="599" t="e">
        <f t="shared" si="12"/>
        <v>#REF!</v>
      </c>
      <c r="J21" s="599" t="e">
        <f t="shared" si="12"/>
        <v>#REF!</v>
      </c>
      <c r="K21" s="599" t="e">
        <f t="shared" si="12"/>
        <v>#REF!</v>
      </c>
      <c r="L21" s="599" t="e">
        <f t="shared" si="12"/>
        <v>#REF!</v>
      </c>
      <c r="M21" s="599" t="e">
        <f t="shared" si="12"/>
        <v>#REF!</v>
      </c>
      <c r="N21" s="599" t="e">
        <f t="shared" si="12"/>
        <v>#REF!</v>
      </c>
    </row>
    <row r="22" spans="2:14">
      <c r="B22" s="71" t="s">
        <v>818</v>
      </c>
      <c r="C22" s="587">
        <v>11666666666.66</v>
      </c>
      <c r="D22" s="588" t="e">
        <f>C43-D43</f>
        <v>#REF!</v>
      </c>
      <c r="E22" s="588" t="e">
        <f t="shared" ref="E22:N22" si="13">D43-E43</f>
        <v>#REF!</v>
      </c>
      <c r="F22" s="588" t="e">
        <f t="shared" si="13"/>
        <v>#REF!</v>
      </c>
      <c r="G22" s="588" t="e">
        <f t="shared" si="13"/>
        <v>#REF!</v>
      </c>
      <c r="H22" s="588" t="e">
        <f t="shared" si="13"/>
        <v>#REF!</v>
      </c>
      <c r="I22" s="588" t="e">
        <f t="shared" si="13"/>
        <v>#REF!</v>
      </c>
      <c r="J22" s="588" t="e">
        <f t="shared" si="13"/>
        <v>#REF!</v>
      </c>
      <c r="K22" s="588" t="e">
        <f t="shared" si="13"/>
        <v>#REF!</v>
      </c>
      <c r="L22" s="588" t="e">
        <f t="shared" si="13"/>
        <v>#REF!</v>
      </c>
      <c r="M22" s="588" t="e">
        <f t="shared" si="13"/>
        <v>#REF!</v>
      </c>
      <c r="N22" s="588" t="e">
        <f t="shared" si="13"/>
        <v>#REF!</v>
      </c>
    </row>
    <row r="23" spans="2:14">
      <c r="B23" s="71" t="s">
        <v>819</v>
      </c>
      <c r="C23" s="586" t="e">
        <f>C21-C22</f>
        <v>#REF!</v>
      </c>
      <c r="D23" t="e">
        <f>D21-D22</f>
        <v>#REF!</v>
      </c>
      <c r="E23" s="567" t="e">
        <f t="shared" ref="E23:N23" si="14">E21-E22</f>
        <v>#REF!</v>
      </c>
      <c r="F23" s="567" t="e">
        <f t="shared" si="14"/>
        <v>#REF!</v>
      </c>
      <c r="G23" s="567" t="e">
        <f t="shared" si="14"/>
        <v>#REF!</v>
      </c>
      <c r="H23" s="567" t="e">
        <f t="shared" si="14"/>
        <v>#REF!</v>
      </c>
      <c r="I23" s="567" t="e">
        <f t="shared" si="14"/>
        <v>#REF!</v>
      </c>
      <c r="J23" s="567" t="e">
        <f t="shared" si="14"/>
        <v>#REF!</v>
      </c>
      <c r="K23" s="567" t="e">
        <f t="shared" si="14"/>
        <v>#REF!</v>
      </c>
      <c r="L23" s="567" t="e">
        <f t="shared" si="14"/>
        <v>#REF!</v>
      </c>
      <c r="M23" s="567" t="e">
        <f t="shared" si="14"/>
        <v>#REF!</v>
      </c>
      <c r="N23" s="567" t="e">
        <f t="shared" si="14"/>
        <v>#REF!</v>
      </c>
    </row>
    <row r="25" spans="2:14">
      <c r="B25" s="125" t="s">
        <v>770</v>
      </c>
    </row>
    <row r="26" spans="2:14">
      <c r="B26" s="567" t="s">
        <v>755</v>
      </c>
      <c r="C26" s="573" t="e">
        <f>#REF!</f>
        <v>#REF!</v>
      </c>
      <c r="D26" s="574" t="e">
        <f>C40</f>
        <v>#REF!</v>
      </c>
      <c r="E26" s="574" t="e">
        <f t="shared" ref="E26:N26" si="15">D40</f>
        <v>#REF!</v>
      </c>
      <c r="F26" s="574" t="e">
        <f t="shared" si="15"/>
        <v>#REF!</v>
      </c>
      <c r="G26" s="574" t="e">
        <f t="shared" si="15"/>
        <v>#REF!</v>
      </c>
      <c r="H26" s="574" t="e">
        <f t="shared" si="15"/>
        <v>#REF!</v>
      </c>
      <c r="I26" s="574" t="e">
        <f t="shared" si="15"/>
        <v>#REF!</v>
      </c>
      <c r="J26" s="574" t="e">
        <f t="shared" si="15"/>
        <v>#REF!</v>
      </c>
      <c r="K26" s="574" t="e">
        <f t="shared" si="15"/>
        <v>#REF!</v>
      </c>
      <c r="L26" s="574" t="e">
        <f t="shared" si="15"/>
        <v>#REF!</v>
      </c>
      <c r="M26" s="574" t="e">
        <f t="shared" si="15"/>
        <v>#REF!</v>
      </c>
      <c r="N26" s="574" t="e">
        <f t="shared" si="15"/>
        <v>#REF!</v>
      </c>
    </row>
    <row r="27" spans="2:14">
      <c r="B27" s="567" t="s">
        <v>756</v>
      </c>
      <c r="C27" s="573" t="e">
        <f>#REF!</f>
        <v>#REF!</v>
      </c>
      <c r="D27" s="85" t="e">
        <f t="shared" ref="D27:N27" si="16">D9-D23</f>
        <v>#REF!</v>
      </c>
      <c r="E27" s="567" t="e">
        <f t="shared" si="16"/>
        <v>#REF!</v>
      </c>
      <c r="F27" s="567" t="e">
        <f t="shared" si="16"/>
        <v>#REF!</v>
      </c>
      <c r="G27" s="567" t="e">
        <f t="shared" si="16"/>
        <v>#REF!</v>
      </c>
      <c r="H27" s="567" t="e">
        <f t="shared" si="16"/>
        <v>#REF!</v>
      </c>
      <c r="I27" s="567" t="e">
        <f t="shared" si="16"/>
        <v>#REF!</v>
      </c>
      <c r="J27" s="567" t="e">
        <f t="shared" si="16"/>
        <v>#REF!</v>
      </c>
      <c r="K27" s="567" t="e">
        <f t="shared" si="16"/>
        <v>#REF!</v>
      </c>
      <c r="L27" s="567" t="e">
        <f t="shared" si="16"/>
        <v>#REF!</v>
      </c>
      <c r="M27" s="567" t="e">
        <f t="shared" si="16"/>
        <v>#REF!</v>
      </c>
      <c r="N27" s="567" t="e">
        <f t="shared" si="16"/>
        <v>#REF!</v>
      </c>
    </row>
    <row r="28" spans="2:14">
      <c r="B28" s="567" t="s">
        <v>757</v>
      </c>
      <c r="C28" s="573" t="e">
        <f>#REF!</f>
        <v>#REF!</v>
      </c>
      <c r="D28" s="86"/>
      <c r="E28" s="86"/>
      <c r="F28" s="86"/>
      <c r="G28" s="86"/>
      <c r="H28" s="86"/>
      <c r="I28" s="86"/>
      <c r="J28" s="86"/>
      <c r="K28" s="86"/>
      <c r="L28" s="86"/>
      <c r="M28" s="86"/>
      <c r="N28" s="86"/>
    </row>
    <row r="29" spans="2:14">
      <c r="B29" s="567" t="s">
        <v>758</v>
      </c>
      <c r="C29" s="573" t="e">
        <f>#REF!</f>
        <v>#REF!</v>
      </c>
      <c r="D29" s="86"/>
      <c r="E29" s="86"/>
      <c r="F29" s="86"/>
      <c r="G29" s="86"/>
      <c r="H29" s="86"/>
      <c r="I29" s="86"/>
      <c r="J29" s="86"/>
      <c r="K29" s="86"/>
      <c r="L29" s="86"/>
      <c r="M29" s="86"/>
      <c r="N29" s="86"/>
    </row>
    <row r="30" spans="2:14">
      <c r="B30" s="567" t="s">
        <v>765</v>
      </c>
      <c r="C30" s="573" t="e">
        <f>#REF!</f>
        <v>#REF!</v>
      </c>
      <c r="D30" s="86"/>
      <c r="E30" s="86"/>
      <c r="F30" s="86"/>
      <c r="G30" s="86"/>
      <c r="H30" s="86"/>
      <c r="I30" s="86"/>
      <c r="J30" s="86"/>
      <c r="K30" s="86"/>
      <c r="L30" s="86"/>
      <c r="M30" s="86"/>
      <c r="N30" s="86"/>
    </row>
    <row r="31" spans="2:14">
      <c r="B31" s="567" t="s">
        <v>766</v>
      </c>
      <c r="C31" s="573" t="e">
        <f>#REF!</f>
        <v>#REF!</v>
      </c>
      <c r="D31" s="86"/>
      <c r="E31" s="86"/>
      <c r="F31" s="86"/>
      <c r="G31" s="86"/>
      <c r="H31" s="86"/>
      <c r="I31" s="86"/>
      <c r="J31" s="86"/>
      <c r="K31" s="86"/>
      <c r="L31" s="86"/>
      <c r="M31" s="86"/>
      <c r="N31" s="86"/>
    </row>
    <row r="32" spans="2:14">
      <c r="B32" s="567" t="s">
        <v>732</v>
      </c>
      <c r="C32" s="573" t="e">
        <f>#REF!</f>
        <v>#REF!</v>
      </c>
      <c r="D32" s="86"/>
      <c r="E32" s="86"/>
      <c r="F32" s="86"/>
      <c r="G32" s="86"/>
      <c r="H32" s="86"/>
      <c r="I32" s="86"/>
      <c r="J32" s="86"/>
      <c r="K32" s="86"/>
      <c r="L32" s="86"/>
      <c r="M32" s="86"/>
      <c r="N32" s="86"/>
    </row>
    <row r="33" spans="1:14">
      <c r="A33" s="575" t="e">
        <f>C33/C3</f>
        <v>#REF!</v>
      </c>
      <c r="B33" s="567" t="s">
        <v>759</v>
      </c>
      <c r="C33" s="573" t="e">
        <f>#REF!</f>
        <v>#REF!</v>
      </c>
      <c r="D33" s="43" t="e">
        <f>D3*$A$33</f>
        <v>#REF!</v>
      </c>
      <c r="E33" s="43" t="e">
        <f t="shared" ref="E33:N33" si="17">E3*$A$33</f>
        <v>#REF!</v>
      </c>
      <c r="F33" s="43" t="e">
        <f t="shared" si="17"/>
        <v>#REF!</v>
      </c>
      <c r="G33" s="43" t="e">
        <f t="shared" si="17"/>
        <v>#REF!</v>
      </c>
      <c r="H33" s="43" t="e">
        <f t="shared" si="17"/>
        <v>#REF!</v>
      </c>
      <c r="I33" s="43" t="e">
        <f t="shared" si="17"/>
        <v>#REF!</v>
      </c>
      <c r="J33" s="43" t="e">
        <f t="shared" si="17"/>
        <v>#REF!</v>
      </c>
      <c r="K33" s="43" t="e">
        <f t="shared" si="17"/>
        <v>#REF!</v>
      </c>
      <c r="L33" s="43" t="e">
        <f t="shared" si="17"/>
        <v>#REF!</v>
      </c>
      <c r="M33" s="43" t="e">
        <f t="shared" si="17"/>
        <v>#REF!</v>
      </c>
      <c r="N33" s="43" t="e">
        <f t="shared" si="17"/>
        <v>#REF!</v>
      </c>
    </row>
    <row r="34" spans="1:14">
      <c r="B34" s="567" t="s">
        <v>760</v>
      </c>
      <c r="C34" s="573" t="e">
        <f>#REF!</f>
        <v>#REF!</v>
      </c>
      <c r="D34" s="574" t="e">
        <f>SUM(D26:D33)</f>
        <v>#REF!</v>
      </c>
      <c r="E34" s="574" t="e">
        <f t="shared" ref="E34:N34" si="18">SUM(E26:E33)</f>
        <v>#REF!</v>
      </c>
      <c r="F34" s="574" t="e">
        <f t="shared" si="18"/>
        <v>#REF!</v>
      </c>
      <c r="G34" s="574" t="e">
        <f t="shared" si="18"/>
        <v>#REF!</v>
      </c>
      <c r="H34" s="574" t="e">
        <f t="shared" si="18"/>
        <v>#REF!</v>
      </c>
      <c r="I34" s="574" t="e">
        <f t="shared" si="18"/>
        <v>#REF!</v>
      </c>
      <c r="J34" s="574" t="e">
        <f t="shared" si="18"/>
        <v>#REF!</v>
      </c>
      <c r="K34" s="574" t="e">
        <f t="shared" si="18"/>
        <v>#REF!</v>
      </c>
      <c r="L34" s="574" t="e">
        <f t="shared" si="18"/>
        <v>#REF!</v>
      </c>
      <c r="M34" s="574" t="e">
        <f t="shared" si="18"/>
        <v>#REF!</v>
      </c>
      <c r="N34" s="574" t="e">
        <f t="shared" si="18"/>
        <v>#REF!</v>
      </c>
    </row>
    <row r="35" spans="1:14">
      <c r="A35" s="575" t="e">
        <f>C35/C3</f>
        <v>#REF!</v>
      </c>
      <c r="B35" s="567" t="s">
        <v>761</v>
      </c>
      <c r="C35" s="573" t="e">
        <f>#REF!</f>
        <v>#REF!</v>
      </c>
      <c r="D35" s="56" t="e">
        <f>D5*$A$35</f>
        <v>#REF!</v>
      </c>
      <c r="E35" s="56" t="e">
        <f t="shared" ref="E35:N35" si="19">E5*$A$35</f>
        <v>#REF!</v>
      </c>
      <c r="F35" s="56" t="e">
        <f t="shared" si="19"/>
        <v>#REF!</v>
      </c>
      <c r="G35" s="56" t="e">
        <f t="shared" si="19"/>
        <v>#REF!</v>
      </c>
      <c r="H35" s="56" t="e">
        <f t="shared" si="19"/>
        <v>#REF!</v>
      </c>
      <c r="I35" s="56" t="e">
        <f t="shared" si="19"/>
        <v>#REF!</v>
      </c>
      <c r="J35" s="56" t="e">
        <f t="shared" si="19"/>
        <v>#REF!</v>
      </c>
      <c r="K35" s="56" t="e">
        <f t="shared" si="19"/>
        <v>#REF!</v>
      </c>
      <c r="L35" s="56" t="e">
        <f t="shared" si="19"/>
        <v>#REF!</v>
      </c>
      <c r="M35" s="56" t="e">
        <f t="shared" si="19"/>
        <v>#REF!</v>
      </c>
      <c r="N35" s="56" t="e">
        <f t="shared" si="19"/>
        <v>#REF!</v>
      </c>
    </row>
    <row r="36" spans="1:14">
      <c r="B36" s="567" t="s">
        <v>762</v>
      </c>
      <c r="C36" s="573" t="e">
        <f>#REF!</f>
        <v>#REF!</v>
      </c>
      <c r="D36" s="86"/>
      <c r="E36" s="86"/>
      <c r="F36" s="86"/>
      <c r="G36" s="86"/>
      <c r="H36" s="86"/>
      <c r="I36" s="86"/>
      <c r="J36" s="86"/>
      <c r="K36" s="86"/>
      <c r="L36" s="86"/>
      <c r="M36" s="86"/>
      <c r="N36" s="86"/>
    </row>
    <row r="37" spans="1:14">
      <c r="B37" s="567" t="s">
        <v>763</v>
      </c>
      <c r="C37" s="573" t="e">
        <f>#REF!</f>
        <v>#REF!</v>
      </c>
      <c r="D37" s="86"/>
      <c r="E37" s="86"/>
      <c r="F37" s="86"/>
      <c r="G37" s="86"/>
      <c r="H37" s="86"/>
      <c r="I37" s="86"/>
      <c r="J37" s="86"/>
      <c r="K37" s="86"/>
      <c r="L37" s="86"/>
      <c r="M37" s="86"/>
      <c r="N37" s="86"/>
    </row>
    <row r="38" spans="1:14">
      <c r="B38" s="567" t="s">
        <v>751</v>
      </c>
      <c r="C38" s="573" t="e">
        <f>#REF!</f>
        <v>#REF!</v>
      </c>
      <c r="D38" s="86"/>
      <c r="E38" s="86"/>
      <c r="F38" s="86"/>
      <c r="G38" s="86"/>
      <c r="H38" s="86"/>
      <c r="I38" s="86"/>
      <c r="J38" s="86"/>
      <c r="K38" s="86"/>
      <c r="L38" s="86"/>
      <c r="M38" s="86"/>
      <c r="N38" s="86"/>
    </row>
    <row r="39" spans="1:14">
      <c r="B39" s="567" t="s">
        <v>752</v>
      </c>
      <c r="C39" s="573" t="e">
        <f>#REF!</f>
        <v>#REF!</v>
      </c>
      <c r="D39" s="43" t="e">
        <f>-D16</f>
        <v>#REF!</v>
      </c>
      <c r="E39" s="43" t="e">
        <f t="shared" ref="E39:N39" si="20">-E16</f>
        <v>#REF!</v>
      </c>
      <c r="F39" s="43" t="e">
        <f t="shared" si="20"/>
        <v>#REF!</v>
      </c>
      <c r="G39" s="43" t="e">
        <f t="shared" si="20"/>
        <v>#REF!</v>
      </c>
      <c r="H39" s="43" t="e">
        <f t="shared" si="20"/>
        <v>#REF!</v>
      </c>
      <c r="I39" s="43" t="e">
        <f t="shared" si="20"/>
        <v>#REF!</v>
      </c>
      <c r="J39" s="43" t="e">
        <f t="shared" si="20"/>
        <v>#REF!</v>
      </c>
      <c r="K39" s="43" t="e">
        <f t="shared" si="20"/>
        <v>#REF!</v>
      </c>
      <c r="L39" s="43" t="e">
        <f t="shared" si="20"/>
        <v>#REF!</v>
      </c>
      <c r="M39" s="43" t="e">
        <f t="shared" si="20"/>
        <v>#REF!</v>
      </c>
      <c r="N39" s="43" t="e">
        <f t="shared" si="20"/>
        <v>#REF!</v>
      </c>
    </row>
    <row r="40" spans="1:14">
      <c r="B40" s="567" t="s">
        <v>386</v>
      </c>
      <c r="C40" s="573" t="e">
        <f>#REF!</f>
        <v>#REF!</v>
      </c>
      <c r="D40" s="574" t="e">
        <f>SUM(D34:D39)</f>
        <v>#REF!</v>
      </c>
      <c r="E40" s="574" t="e">
        <f t="shared" ref="E40:N40" si="21">SUM(E34:E39)</f>
        <v>#REF!</v>
      </c>
      <c r="F40" s="574" t="e">
        <f t="shared" si="21"/>
        <v>#REF!</v>
      </c>
      <c r="G40" s="574" t="e">
        <f t="shared" si="21"/>
        <v>#REF!</v>
      </c>
      <c r="H40" s="574" t="e">
        <f t="shared" si="21"/>
        <v>#REF!</v>
      </c>
      <c r="I40" s="574" t="e">
        <f t="shared" si="21"/>
        <v>#REF!</v>
      </c>
      <c r="J40" s="574" t="e">
        <f t="shared" si="21"/>
        <v>#REF!</v>
      </c>
      <c r="K40" s="574" t="e">
        <f t="shared" si="21"/>
        <v>#REF!</v>
      </c>
      <c r="L40" s="574" t="e">
        <f t="shared" si="21"/>
        <v>#REF!</v>
      </c>
      <c r="M40" s="574" t="e">
        <f t="shared" si="21"/>
        <v>#REF!</v>
      </c>
      <c r="N40" s="574" t="e">
        <f t="shared" si="21"/>
        <v>#REF!</v>
      </c>
    </row>
    <row r="41" spans="1:14">
      <c r="B41" s="58"/>
      <c r="C41" s="58"/>
      <c r="D41" s="58"/>
      <c r="E41" s="58"/>
      <c r="F41" s="58"/>
      <c r="G41" s="58"/>
      <c r="H41" s="58"/>
      <c r="I41" s="58"/>
      <c r="J41" s="58"/>
      <c r="K41" s="58"/>
      <c r="L41" s="58"/>
      <c r="M41" s="58"/>
      <c r="N41" s="58"/>
    </row>
    <row r="42" spans="1:14">
      <c r="B42" s="595" t="s">
        <v>733</v>
      </c>
      <c r="C42" s="596"/>
      <c r="D42" s="58"/>
      <c r="E42" s="58"/>
      <c r="F42" s="58"/>
      <c r="G42" s="58"/>
      <c r="H42" s="58"/>
      <c r="I42" s="58"/>
      <c r="J42" s="58"/>
      <c r="K42" s="58"/>
      <c r="L42" s="58"/>
      <c r="M42" s="58"/>
      <c r="N42" s="58"/>
    </row>
    <row r="43" spans="1:14">
      <c r="B43" s="595" t="s">
        <v>734</v>
      </c>
      <c r="C43" s="591" t="e">
        <f>VLOOKUP(B1,#REF!,2,FALSE)</f>
        <v>#REF!</v>
      </c>
      <c r="D43" s="591" t="e">
        <f>VLOOKUP(C1,#REF!,2,FALSE)</f>
        <v>#REF!</v>
      </c>
      <c r="E43" s="591" t="e">
        <f>VLOOKUP(D1,#REF!,2,FALSE)</f>
        <v>#REF!</v>
      </c>
      <c r="F43" s="591" t="e">
        <f>VLOOKUP(E1,#REF!,2,FALSE)</f>
        <v>#REF!</v>
      </c>
      <c r="G43" s="591" t="e">
        <f>VLOOKUP(F1,#REF!,2,FALSE)</f>
        <v>#REF!</v>
      </c>
      <c r="H43" s="591" t="e">
        <f>VLOOKUP(G1,#REF!,2,FALSE)</f>
        <v>#REF!</v>
      </c>
      <c r="I43" s="591" t="e">
        <f>VLOOKUP(H1,#REF!,2,FALSE)</f>
        <v>#REF!</v>
      </c>
      <c r="J43" s="591" t="e">
        <f>VLOOKUP(I1,#REF!,2,FALSE)</f>
        <v>#REF!</v>
      </c>
      <c r="K43" s="591" t="e">
        <f>VLOOKUP(J1,#REF!,2,FALSE)</f>
        <v>#REF!</v>
      </c>
      <c r="L43" s="591" t="e">
        <f>VLOOKUP(K1,#REF!,2,FALSE)</f>
        <v>#REF!</v>
      </c>
      <c r="M43" s="591" t="e">
        <f>VLOOKUP(L1,#REF!,2,FALSE)</f>
        <v>#REF!</v>
      </c>
      <c r="N43" s="591" t="e">
        <f>VLOOKUP(M1,#REF!,2,FALSE)</f>
        <v>#REF!</v>
      </c>
    </row>
    <row r="44" spans="1:14">
      <c r="B44" s="595" t="s">
        <v>735</v>
      </c>
      <c r="C44" s="591" t="e">
        <f>VLOOKUP(B1,#REF!,3,FALSE)</f>
        <v>#REF!</v>
      </c>
      <c r="D44" s="591" t="e">
        <f>VLOOKUP(C1,#REF!,3,FALSE)</f>
        <v>#REF!</v>
      </c>
      <c r="E44" s="591" t="e">
        <f>VLOOKUP(D1,#REF!,3,FALSE)</f>
        <v>#REF!</v>
      </c>
      <c r="F44" s="591" t="e">
        <f>VLOOKUP(E1,#REF!,3,FALSE)</f>
        <v>#REF!</v>
      </c>
      <c r="G44" s="591" t="e">
        <f>VLOOKUP(F1,#REF!,3,FALSE)</f>
        <v>#REF!</v>
      </c>
      <c r="H44" s="591" t="e">
        <f>VLOOKUP(G1,#REF!,3,FALSE)</f>
        <v>#REF!</v>
      </c>
      <c r="I44" s="591" t="e">
        <f>VLOOKUP(H1,#REF!,3,FALSE)</f>
        <v>#REF!</v>
      </c>
      <c r="J44" s="591" t="e">
        <f>VLOOKUP(I1,#REF!,3,FALSE)</f>
        <v>#REF!</v>
      </c>
      <c r="K44" s="591" t="e">
        <f>VLOOKUP(J1,#REF!,3,FALSE)</f>
        <v>#REF!</v>
      </c>
      <c r="L44" s="591" t="e">
        <f>VLOOKUP(K1,#REF!,3,FALSE)</f>
        <v>#REF!</v>
      </c>
      <c r="M44" s="591" t="e">
        <f>VLOOKUP(L1,#REF!,3,FALSE)</f>
        <v>#REF!</v>
      </c>
      <c r="N44" s="591" t="e">
        <f>VLOOKUP(M1,#REF!,3,FALSE)</f>
        <v>#REF!</v>
      </c>
    </row>
    <row r="45" spans="1:14">
      <c r="B45" s="597" t="s">
        <v>731</v>
      </c>
      <c r="C45" s="590" t="e">
        <f>C26</f>
        <v>#REF!</v>
      </c>
      <c r="D45" s="590" t="e">
        <f t="shared" ref="D45:N45" si="22">D26</f>
        <v>#REF!</v>
      </c>
      <c r="E45" s="590" t="e">
        <f t="shared" si="22"/>
        <v>#REF!</v>
      </c>
      <c r="F45" s="590" t="e">
        <f t="shared" si="22"/>
        <v>#REF!</v>
      </c>
      <c r="G45" s="590" t="e">
        <f t="shared" si="22"/>
        <v>#REF!</v>
      </c>
      <c r="H45" s="590" t="e">
        <f t="shared" si="22"/>
        <v>#REF!</v>
      </c>
      <c r="I45" s="590" t="e">
        <f t="shared" si="22"/>
        <v>#REF!</v>
      </c>
      <c r="J45" s="590" t="e">
        <f t="shared" si="22"/>
        <v>#REF!</v>
      </c>
      <c r="K45" s="590" t="e">
        <f t="shared" si="22"/>
        <v>#REF!</v>
      </c>
      <c r="L45" s="590" t="e">
        <f t="shared" si="22"/>
        <v>#REF!</v>
      </c>
      <c r="M45" s="590" t="e">
        <f t="shared" si="22"/>
        <v>#REF!</v>
      </c>
      <c r="N45" s="590" t="e">
        <f t="shared" si="22"/>
        <v>#REF!</v>
      </c>
    </row>
    <row r="46" spans="1:14">
      <c r="B46" s="597" t="s">
        <v>750</v>
      </c>
      <c r="C46" s="591" t="e">
        <f>VLOOKUP(B1,#REF!,4,FALSE)</f>
        <v>#REF!</v>
      </c>
      <c r="D46" s="591" t="e">
        <f>VLOOKUP(C1,#REF!,4,FALSE)</f>
        <v>#REF!</v>
      </c>
      <c r="E46" s="591" t="e">
        <f>VLOOKUP(D1,#REF!,4,FALSE)</f>
        <v>#REF!</v>
      </c>
      <c r="F46" s="591" t="e">
        <f>VLOOKUP(E1,#REF!,4,FALSE)</f>
        <v>#REF!</v>
      </c>
      <c r="G46" s="591" t="e">
        <f>VLOOKUP(F1,#REF!,4,FALSE)</f>
        <v>#REF!</v>
      </c>
      <c r="H46" s="591" t="e">
        <f>VLOOKUP(G1,#REF!,4,FALSE)</f>
        <v>#REF!</v>
      </c>
      <c r="I46" s="591" t="e">
        <f>VLOOKUP(H1,#REF!,4,FALSE)</f>
        <v>#REF!</v>
      </c>
      <c r="J46" s="591" t="e">
        <f>VLOOKUP(I1,#REF!,4,FALSE)</f>
        <v>#REF!</v>
      </c>
      <c r="K46" s="591" t="e">
        <f>VLOOKUP(J1,#REF!,4,FALSE)</f>
        <v>#REF!</v>
      </c>
      <c r="L46" s="591" t="e">
        <f>VLOOKUP(K1,#REF!,4,FALSE)</f>
        <v>#REF!</v>
      </c>
      <c r="M46" s="591" t="e">
        <f>VLOOKUP(L1,#REF!,4,FALSE)</f>
        <v>#REF!</v>
      </c>
      <c r="N46" s="591" t="e">
        <f>VLOOKUP(M1,#REF!,4,FALSE)</f>
        <v>#REF!</v>
      </c>
    </row>
    <row r="47" spans="1:14">
      <c r="B47" s="596"/>
      <c r="C47" s="596"/>
      <c r="D47" s="58"/>
      <c r="E47" s="58"/>
      <c r="F47" s="58"/>
      <c r="G47" s="58"/>
      <c r="H47" s="58"/>
      <c r="I47" s="58"/>
      <c r="J47" s="58"/>
      <c r="K47" s="58"/>
      <c r="L47" s="58"/>
      <c r="M47" s="58"/>
      <c r="N47" s="58"/>
    </row>
    <row r="48" spans="1:14">
      <c r="B48" s="596"/>
      <c r="C48" s="596"/>
      <c r="D48" s="58"/>
      <c r="E48" s="58"/>
      <c r="F48" s="58"/>
      <c r="G48" s="58"/>
      <c r="H48" s="58"/>
      <c r="I48" s="58"/>
      <c r="J48" s="58"/>
      <c r="K48" s="58"/>
      <c r="L48" s="58"/>
      <c r="M48" s="58"/>
      <c r="N48" s="58"/>
    </row>
    <row r="49" spans="2:16">
      <c r="B49" s="597" t="s">
        <v>736</v>
      </c>
      <c r="C49" s="593" t="e">
        <f t="shared" ref="C49:N49" si="23">C45/SUM(C43:C47)</f>
        <v>#REF!</v>
      </c>
      <c r="D49" s="593" t="e">
        <f t="shared" si="23"/>
        <v>#REF!</v>
      </c>
      <c r="E49" s="593" t="e">
        <f t="shared" si="23"/>
        <v>#REF!</v>
      </c>
      <c r="F49" s="593" t="e">
        <f t="shared" si="23"/>
        <v>#REF!</v>
      </c>
      <c r="G49" s="593" t="e">
        <f t="shared" si="23"/>
        <v>#REF!</v>
      </c>
      <c r="H49" s="593" t="e">
        <f t="shared" si="23"/>
        <v>#REF!</v>
      </c>
      <c r="I49" s="593" t="e">
        <f t="shared" si="23"/>
        <v>#REF!</v>
      </c>
      <c r="J49" s="593" t="e">
        <f t="shared" si="23"/>
        <v>#REF!</v>
      </c>
      <c r="K49" s="593" t="e">
        <f t="shared" si="23"/>
        <v>#REF!</v>
      </c>
      <c r="L49" s="593" t="e">
        <f t="shared" si="23"/>
        <v>#REF!</v>
      </c>
      <c r="M49" s="593" t="e">
        <f t="shared" si="23"/>
        <v>#REF!</v>
      </c>
      <c r="N49" s="593" t="e">
        <f t="shared" si="23"/>
        <v>#REF!</v>
      </c>
    </row>
    <row r="50" spans="2:16">
      <c r="B50" s="597" t="s">
        <v>524</v>
      </c>
      <c r="C50" s="594" t="e">
        <f>1-C49</f>
        <v>#REF!</v>
      </c>
      <c r="D50" s="594" t="e">
        <f t="shared" ref="D50:N50" si="24">1-D49</f>
        <v>#REF!</v>
      </c>
      <c r="E50" s="594" t="e">
        <f t="shared" si="24"/>
        <v>#REF!</v>
      </c>
      <c r="F50" s="594" t="e">
        <f t="shared" si="24"/>
        <v>#REF!</v>
      </c>
      <c r="G50" s="594" t="e">
        <f t="shared" si="24"/>
        <v>#REF!</v>
      </c>
      <c r="H50" s="594" t="e">
        <f t="shared" si="24"/>
        <v>#REF!</v>
      </c>
      <c r="I50" s="594" t="e">
        <f t="shared" si="24"/>
        <v>#REF!</v>
      </c>
      <c r="J50" s="594" t="e">
        <f t="shared" si="24"/>
        <v>#REF!</v>
      </c>
      <c r="K50" s="594" t="e">
        <f t="shared" si="24"/>
        <v>#REF!</v>
      </c>
      <c r="L50" s="594" t="e">
        <f t="shared" si="24"/>
        <v>#REF!</v>
      </c>
      <c r="M50" s="594" t="e">
        <f t="shared" si="24"/>
        <v>#REF!</v>
      </c>
      <c r="N50" s="594" t="e">
        <f t="shared" si="24"/>
        <v>#REF!</v>
      </c>
    </row>
    <row r="51" spans="2:16" s="567" customFormat="1">
      <c r="B51" s="597"/>
      <c r="C51" s="597"/>
      <c r="D51" s="597"/>
      <c r="E51" s="597"/>
      <c r="F51" s="58"/>
      <c r="G51" s="58"/>
      <c r="H51" s="58"/>
      <c r="I51" s="58"/>
      <c r="J51" s="58"/>
      <c r="K51" s="58"/>
      <c r="L51" s="58"/>
      <c r="M51" s="58"/>
      <c r="N51" s="58"/>
    </row>
    <row r="52" spans="2:16" s="567" customFormat="1">
      <c r="B52" s="72"/>
      <c r="C52" s="72"/>
      <c r="D52" s="72"/>
      <c r="E52" s="72"/>
    </row>
    <row r="53" spans="2:16">
      <c r="B53" s="584" t="s">
        <v>814</v>
      </c>
      <c r="C53" s="72"/>
    </row>
    <row r="54" spans="2:16">
      <c r="C54" s="72"/>
    </row>
    <row r="55" spans="2:16" ht="17.25">
      <c r="B55" s="576" t="s">
        <v>772</v>
      </c>
      <c r="C55" s="568"/>
      <c r="D55" s="568"/>
      <c r="E55" s="568"/>
      <c r="F55" s="568"/>
      <c r="G55" s="568"/>
      <c r="H55" s="568"/>
      <c r="I55" s="568"/>
      <c r="J55" s="568"/>
      <c r="K55" s="568"/>
      <c r="L55" s="568"/>
      <c r="M55" s="568"/>
      <c r="N55" s="568"/>
      <c r="O55" s="568"/>
      <c r="P55" s="568"/>
    </row>
    <row r="56" spans="2:16">
      <c r="B56" s="568"/>
      <c r="C56" s="568"/>
      <c r="D56" s="568"/>
      <c r="E56" s="568"/>
      <c r="F56" s="568"/>
      <c r="G56" s="568"/>
      <c r="H56" s="568"/>
      <c r="I56" s="568"/>
      <c r="J56" s="568"/>
      <c r="K56" s="568"/>
      <c r="L56" s="568"/>
      <c r="M56" s="568"/>
      <c r="N56" s="568"/>
      <c r="O56" s="568"/>
      <c r="P56" s="568"/>
    </row>
    <row r="57" spans="2:16">
      <c r="B57" s="577" t="s">
        <v>773</v>
      </c>
      <c r="C57" s="568"/>
      <c r="D57" s="568"/>
      <c r="E57" s="568"/>
      <c r="F57" s="568"/>
      <c r="G57" s="568"/>
      <c r="H57" s="568"/>
      <c r="I57" s="568"/>
      <c r="J57" s="568"/>
      <c r="K57" s="568"/>
      <c r="L57" s="568"/>
      <c r="M57" s="568"/>
      <c r="N57" s="568"/>
      <c r="O57" s="568"/>
      <c r="P57" s="568"/>
    </row>
    <row r="58" spans="2:16">
      <c r="B58" s="568" t="s">
        <v>768</v>
      </c>
      <c r="C58" s="568" t="s" vm="1">
        <v>774</v>
      </c>
      <c r="D58" s="568"/>
      <c r="E58" s="568"/>
      <c r="F58" s="568"/>
      <c r="G58" s="568"/>
      <c r="H58" s="568"/>
      <c r="I58" s="568"/>
      <c r="J58" s="568"/>
      <c r="K58" s="568"/>
      <c r="L58" s="568"/>
      <c r="M58" s="568"/>
      <c r="N58" s="568"/>
      <c r="O58" s="568"/>
      <c r="P58" s="568"/>
    </row>
    <row r="59" spans="2:16">
      <c r="B59" s="568" t="s">
        <v>775</v>
      </c>
      <c r="C59" s="568" t="s" vm="2">
        <v>776</v>
      </c>
      <c r="D59" s="568"/>
      <c r="E59" s="568"/>
      <c r="F59" s="568"/>
      <c r="G59" s="568"/>
      <c r="H59" s="568"/>
      <c r="I59" s="568"/>
      <c r="J59" s="568"/>
      <c r="K59" s="568"/>
      <c r="L59" s="568"/>
      <c r="M59" s="568"/>
      <c r="N59" s="568"/>
      <c r="O59" s="568"/>
      <c r="P59" s="568"/>
    </row>
    <row r="60" spans="2:16">
      <c r="B60" s="568" t="s">
        <v>777</v>
      </c>
      <c r="C60" s="568" t="s" vm="3">
        <v>778</v>
      </c>
      <c r="D60" s="568"/>
      <c r="E60" s="568"/>
      <c r="F60" s="568"/>
      <c r="G60" s="568"/>
      <c r="H60" s="568"/>
      <c r="I60" s="568"/>
      <c r="J60" s="568"/>
      <c r="K60" s="568"/>
      <c r="L60" s="568"/>
      <c r="M60" s="568"/>
      <c r="N60" s="568"/>
      <c r="O60" s="568"/>
      <c r="P60" s="568"/>
    </row>
    <row r="61" spans="2:16">
      <c r="B61" s="568" t="s">
        <v>779</v>
      </c>
      <c r="C61" s="568" t="s" vm="4">
        <v>780</v>
      </c>
      <c r="D61" s="568"/>
      <c r="E61" s="568"/>
      <c r="F61" s="568"/>
      <c r="G61" s="568"/>
      <c r="H61" s="568"/>
      <c r="I61" s="568"/>
      <c r="J61" s="568"/>
      <c r="K61" s="568"/>
      <c r="L61" s="568"/>
      <c r="M61" s="568"/>
      <c r="N61" s="568"/>
      <c r="O61" s="568"/>
      <c r="P61" s="568"/>
    </row>
    <row r="62" spans="2:16">
      <c r="B62" s="568" t="s">
        <v>781</v>
      </c>
      <c r="C62" s="568" t="s" vm="5">
        <v>782</v>
      </c>
      <c r="D62" s="568"/>
      <c r="E62" s="568"/>
      <c r="F62" s="568"/>
      <c r="G62" s="568"/>
      <c r="H62" s="568"/>
      <c r="I62" s="568"/>
      <c r="J62" s="568"/>
      <c r="K62" s="568"/>
      <c r="L62" s="568"/>
      <c r="M62" s="568"/>
      <c r="N62" s="568"/>
      <c r="O62" s="568"/>
      <c r="P62" s="568"/>
    </row>
    <row r="63" spans="2:16">
      <c r="B63" s="568" t="s">
        <v>783</v>
      </c>
      <c r="C63" s="568" t="s" vm="6">
        <v>784</v>
      </c>
      <c r="D63" s="568"/>
      <c r="E63" s="568"/>
      <c r="F63" s="568"/>
      <c r="G63" s="568"/>
      <c r="H63" s="568"/>
      <c r="I63" s="568"/>
      <c r="J63" s="568"/>
      <c r="K63" s="568"/>
      <c r="L63" s="568"/>
      <c r="M63" s="568"/>
      <c r="N63" s="568"/>
      <c r="O63" s="568"/>
      <c r="P63" s="568"/>
    </row>
    <row r="64" spans="2:16">
      <c r="B64" s="568" t="s">
        <v>785</v>
      </c>
      <c r="C64" s="568" t="s" vm="7">
        <v>786</v>
      </c>
      <c r="D64" s="568"/>
      <c r="E64" s="568"/>
      <c r="F64" s="568"/>
      <c r="G64" s="568"/>
      <c r="H64" s="568"/>
      <c r="I64" s="568"/>
      <c r="J64" s="568"/>
      <c r="K64" s="568"/>
      <c r="L64" s="568"/>
      <c r="M64" s="568"/>
      <c r="N64" s="568"/>
      <c r="O64" s="568"/>
      <c r="P64" s="568"/>
    </row>
    <row r="65" spans="2:16">
      <c r="B65" s="568" t="s">
        <v>72</v>
      </c>
      <c r="C65" s="568" t="s" vm="8">
        <v>787</v>
      </c>
      <c r="D65" s="568"/>
      <c r="E65" s="568"/>
      <c r="F65" s="568"/>
      <c r="G65" s="568"/>
      <c r="H65" s="568"/>
      <c r="I65" s="568"/>
      <c r="J65" s="568"/>
      <c r="K65" s="568"/>
      <c r="L65" s="568"/>
      <c r="M65" s="568"/>
      <c r="N65" s="568"/>
      <c r="O65" s="568"/>
      <c r="P65" s="568"/>
    </row>
    <row r="66" spans="2:16">
      <c r="B66" s="568" t="s">
        <v>788</v>
      </c>
      <c r="C66" s="568" t="s" vm="9">
        <v>789</v>
      </c>
      <c r="D66" s="568"/>
      <c r="E66" s="568"/>
      <c r="F66" s="568"/>
      <c r="G66" s="568"/>
      <c r="H66" s="568"/>
      <c r="I66" s="568"/>
      <c r="J66" s="568"/>
      <c r="K66" s="568"/>
      <c r="L66" s="568"/>
      <c r="M66" s="568"/>
      <c r="N66" s="568"/>
      <c r="O66" s="568"/>
      <c r="P66" s="568"/>
    </row>
    <row r="67" spans="2:16">
      <c r="B67" s="568" t="s">
        <v>790</v>
      </c>
      <c r="C67" s="568" t="s" vm="10">
        <v>791</v>
      </c>
      <c r="D67" s="568"/>
      <c r="E67" s="568"/>
      <c r="F67" s="568"/>
      <c r="G67" s="568"/>
      <c r="H67" s="568"/>
      <c r="I67" s="568"/>
      <c r="J67" s="568"/>
      <c r="K67" s="568"/>
      <c r="L67" s="568"/>
      <c r="M67" s="568"/>
      <c r="N67" s="568"/>
      <c r="O67" s="568"/>
      <c r="P67" s="568"/>
    </row>
    <row r="68" spans="2:16">
      <c r="B68" s="568"/>
      <c r="C68" s="568"/>
      <c r="D68" s="568"/>
      <c r="E68" s="568"/>
      <c r="F68" s="568"/>
      <c r="G68" s="568"/>
      <c r="H68" s="568"/>
      <c r="I68" s="568"/>
      <c r="J68" s="568"/>
      <c r="K68" s="568"/>
      <c r="L68" s="568"/>
      <c r="M68" s="568"/>
      <c r="N68" s="568"/>
      <c r="O68" s="568"/>
      <c r="P68" s="568"/>
    </row>
    <row r="69" spans="2:16">
      <c r="B69" s="568"/>
      <c r="C69" s="568" t="s">
        <v>431</v>
      </c>
      <c r="D69" s="568"/>
      <c r="E69" s="568"/>
      <c r="F69" s="568"/>
      <c r="G69" s="568"/>
      <c r="H69" s="568"/>
      <c r="I69" s="568"/>
      <c r="J69" s="568"/>
      <c r="K69" s="568"/>
      <c r="L69" s="568"/>
      <c r="M69" s="568"/>
      <c r="N69" s="568"/>
      <c r="O69" s="568"/>
      <c r="P69" s="568"/>
    </row>
    <row r="70" spans="2:16">
      <c r="B70" s="568" t="s">
        <v>431</v>
      </c>
      <c r="C70" s="568" t="s">
        <v>792</v>
      </c>
      <c r="D70" s="568" t="s">
        <v>793</v>
      </c>
      <c r="E70" s="568" t="s">
        <v>794</v>
      </c>
      <c r="F70" s="568" t="s">
        <v>795</v>
      </c>
      <c r="G70" s="568" t="s">
        <v>796</v>
      </c>
      <c r="H70" s="568" t="s">
        <v>797</v>
      </c>
      <c r="I70" s="568" t="s">
        <v>798</v>
      </c>
      <c r="J70" s="568" t="s">
        <v>799</v>
      </c>
      <c r="K70" s="568" t="s">
        <v>800</v>
      </c>
      <c r="L70" s="568" t="s">
        <v>801</v>
      </c>
      <c r="M70" s="568" t="s">
        <v>802</v>
      </c>
      <c r="N70" s="568" t="s">
        <v>803</v>
      </c>
      <c r="O70" s="568" t="s">
        <v>804</v>
      </c>
      <c r="P70" s="568" t="s">
        <v>805</v>
      </c>
    </row>
    <row r="71" spans="2:16">
      <c r="B71" s="578" t="s">
        <v>806</v>
      </c>
      <c r="C71" s="579"/>
      <c r="D71" s="579"/>
      <c r="E71" s="579"/>
      <c r="F71" s="579"/>
      <c r="G71" s="579"/>
      <c r="H71" s="579"/>
      <c r="I71" s="579"/>
      <c r="J71" s="579"/>
      <c r="K71" s="579"/>
      <c r="L71" s="579"/>
      <c r="M71" s="579"/>
      <c r="N71" s="579"/>
      <c r="O71" s="579"/>
      <c r="P71" s="579"/>
    </row>
    <row r="72" spans="2:16">
      <c r="B72" s="580" t="s">
        <v>205</v>
      </c>
      <c r="C72" s="579"/>
      <c r="D72" s="579"/>
      <c r="E72" s="579"/>
      <c r="F72" s="579"/>
      <c r="G72" s="579"/>
      <c r="H72" s="579"/>
      <c r="I72" s="579"/>
      <c r="J72" s="579"/>
      <c r="K72" s="579"/>
      <c r="L72" s="579"/>
      <c r="M72" s="579"/>
      <c r="N72" s="579"/>
      <c r="O72" s="579"/>
      <c r="P72" s="579"/>
    </row>
    <row r="73" spans="2:16">
      <c r="B73" s="581" t="s">
        <v>807</v>
      </c>
      <c r="C73" s="579"/>
      <c r="D73" s="579"/>
      <c r="E73" s="579"/>
      <c r="F73" s="579"/>
      <c r="G73" s="579"/>
      <c r="H73" s="579"/>
      <c r="I73" s="579"/>
      <c r="J73" s="579"/>
      <c r="K73" s="579"/>
      <c r="L73" s="579"/>
      <c r="M73" s="579"/>
      <c r="N73" s="579"/>
      <c r="O73" s="579"/>
      <c r="P73" s="579"/>
    </row>
    <row r="74" spans="2:16">
      <c r="B74" s="582" t="s">
        <v>808</v>
      </c>
      <c r="C74" s="583">
        <v>2213181995.3199973</v>
      </c>
      <c r="D74" s="583">
        <v>2213181995.3199973</v>
      </c>
      <c r="E74" s="583">
        <v>2194738043.913012</v>
      </c>
      <c r="F74" s="583">
        <v>2174417971.4722571</v>
      </c>
      <c r="G74" s="583">
        <v>2138092346.8328466</v>
      </c>
      <c r="H74" s="583">
        <v>2107284261.0760128</v>
      </c>
      <c r="I74" s="583">
        <v>2084527240.3396506</v>
      </c>
      <c r="J74" s="583">
        <v>2035143748.251152</v>
      </c>
      <c r="K74" s="583">
        <v>2007579258.7513883</v>
      </c>
      <c r="L74" s="583">
        <v>1986355457.3511784</v>
      </c>
      <c r="M74" s="583">
        <v>1913525429.3415656</v>
      </c>
      <c r="N74" s="583">
        <v>1879286414.7896767</v>
      </c>
      <c r="O74" s="583">
        <v>1856129961.7819269</v>
      </c>
      <c r="P74" s="583">
        <v>1754620313.4858403</v>
      </c>
    </row>
    <row r="75" spans="2:16">
      <c r="B75" s="582" t="s">
        <v>809</v>
      </c>
      <c r="C75" s="583">
        <v>0</v>
      </c>
      <c r="D75" s="583">
        <v>9309748.9870638307</v>
      </c>
      <c r="E75" s="583">
        <v>9613949.7864956707</v>
      </c>
      <c r="F75" s="583">
        <v>9270348.346098654</v>
      </c>
      <c r="G75" s="583">
        <v>9153019.3020565081</v>
      </c>
      <c r="H75" s="583">
        <v>8969451.1786917448</v>
      </c>
      <c r="I75" s="583">
        <v>9044331.0894616023</v>
      </c>
      <c r="J75" s="583">
        <v>8697490.0434818696</v>
      </c>
      <c r="K75" s="583">
        <v>8629270.8183400333</v>
      </c>
      <c r="L75" s="583">
        <v>8744752.9890476894</v>
      </c>
      <c r="M75" s="583">
        <v>8247056.2836538637</v>
      </c>
      <c r="N75" s="583">
        <v>8267824.5707978904</v>
      </c>
      <c r="O75" s="583">
        <v>8212618.0410293154</v>
      </c>
      <c r="P75" s="583">
        <v>7584659.8429689948</v>
      </c>
    </row>
    <row r="76" spans="2:16">
      <c r="B76" s="582" t="s">
        <v>810</v>
      </c>
      <c r="C76" s="583">
        <v>0</v>
      </c>
      <c r="D76" s="583">
        <v>0</v>
      </c>
      <c r="E76" s="583">
        <v>0</v>
      </c>
      <c r="F76" s="583">
        <v>0</v>
      </c>
      <c r="G76" s="583">
        <v>0</v>
      </c>
      <c r="H76" s="583">
        <v>0</v>
      </c>
      <c r="I76" s="583">
        <v>0</v>
      </c>
      <c r="J76" s="583">
        <v>0</v>
      </c>
      <c r="K76" s="583">
        <v>0</v>
      </c>
      <c r="L76" s="583">
        <v>0</v>
      </c>
      <c r="M76" s="583">
        <v>0</v>
      </c>
      <c r="N76" s="583">
        <v>0</v>
      </c>
      <c r="O76" s="583">
        <v>0</v>
      </c>
      <c r="P76" s="583">
        <v>0</v>
      </c>
    </row>
    <row r="77" spans="2:16">
      <c r="B77" s="582" t="s">
        <v>811</v>
      </c>
      <c r="C77" s="583">
        <v>0</v>
      </c>
      <c r="D77" s="583">
        <v>17908967.766711939</v>
      </c>
      <c r="E77" s="583">
        <v>21339849.045807239</v>
      </c>
      <c r="F77" s="583">
        <v>95309664.064023599</v>
      </c>
      <c r="G77" s="583">
        <v>42455931.727624439</v>
      </c>
      <c r="H77" s="583">
        <v>27028595.542737775</v>
      </c>
      <c r="I77" s="583">
        <v>79089784.745666251</v>
      </c>
      <c r="J77" s="583">
        <v>36986596.586313896</v>
      </c>
      <c r="K77" s="583">
        <v>24687372.284299258</v>
      </c>
      <c r="L77" s="583">
        <v>125649329.83045299</v>
      </c>
      <c r="M77" s="583">
        <v>50956742.92240832</v>
      </c>
      <c r="N77" s="583">
        <v>29185058.645798318</v>
      </c>
      <c r="O77" s="583">
        <v>182926153.21938843</v>
      </c>
      <c r="P77" s="583">
        <v>67761556.76530242</v>
      </c>
    </row>
    <row r="78" spans="2:16">
      <c r="B78" s="582" t="s">
        <v>812</v>
      </c>
      <c r="C78" s="583">
        <v>0</v>
      </c>
      <c r="D78" s="583">
        <v>17908967.766711939</v>
      </c>
      <c r="E78" s="583">
        <v>21339849.045807239</v>
      </c>
      <c r="F78" s="583">
        <v>95309664.064023599</v>
      </c>
      <c r="G78" s="583">
        <v>42455931.727624439</v>
      </c>
      <c r="H78" s="583">
        <v>27028595.542737775</v>
      </c>
      <c r="I78" s="583">
        <v>79089784.745666251</v>
      </c>
      <c r="J78" s="583">
        <v>36986596.586313896</v>
      </c>
      <c r="K78" s="583">
        <v>24687372.284299258</v>
      </c>
      <c r="L78" s="583">
        <v>125649329.83045299</v>
      </c>
      <c r="M78" s="583">
        <v>50956742.92240832</v>
      </c>
      <c r="N78" s="583">
        <v>29185058.645798318</v>
      </c>
      <c r="O78" s="583">
        <v>182926153.21938843</v>
      </c>
      <c r="P78" s="583">
        <v>67761556.76530242</v>
      </c>
    </row>
    <row r="79" spans="2:16">
      <c r="B79" s="582" t="s">
        <v>813</v>
      </c>
      <c r="C79" s="583">
        <v>0</v>
      </c>
      <c r="D79" s="583">
        <v>0</v>
      </c>
      <c r="E79" s="583">
        <v>0</v>
      </c>
      <c r="F79" s="583">
        <v>0</v>
      </c>
      <c r="G79" s="583">
        <v>0</v>
      </c>
      <c r="H79" s="583">
        <v>0</v>
      </c>
      <c r="I79" s="583">
        <v>0</v>
      </c>
      <c r="J79" s="583">
        <v>0</v>
      </c>
      <c r="K79" s="583">
        <v>0</v>
      </c>
      <c r="L79" s="583">
        <v>0</v>
      </c>
      <c r="M79" s="583">
        <v>0</v>
      </c>
      <c r="N79" s="583">
        <v>0</v>
      </c>
      <c r="O79" s="583">
        <v>0</v>
      </c>
      <c r="P79" s="583">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21</vt:i4>
      </vt:variant>
    </vt:vector>
  </HeadingPairs>
  <TitlesOfParts>
    <vt:vector size="24" baseType="lpstr">
      <vt:lpstr>Ret. Principal Ledger</vt:lpstr>
      <vt:lpstr>Investor Report</vt:lpstr>
      <vt:lpstr>EMI Forecast</vt:lpstr>
      <vt:lpstr>Assets</vt:lpstr>
      <vt:lpstr>Assets_Current_Correct</vt:lpstr>
      <vt:lpstr>Assets_Current_Mth</vt:lpstr>
      <vt:lpstr>Assets_Current_Period</vt:lpstr>
      <vt:lpstr>Assets_Prior_Correct</vt:lpstr>
      <vt:lpstr>Assets_Prior_Mth</vt:lpstr>
      <vt:lpstr>Current_Recoveries</vt:lpstr>
      <vt:lpstr>Funding_Current</vt:lpstr>
      <vt:lpstr>Funding_Prior</vt:lpstr>
      <vt:lpstr>'Investor Report'!Print_Area</vt:lpstr>
      <vt:lpstr>'Ret. Principal Ledger'!Print_Area</vt:lpstr>
      <vt:lpstr>Prior_Recoveries</vt:lpstr>
      <vt:lpstr>reporting_date</vt:lpstr>
      <vt:lpstr>reporting_period</vt:lpstr>
      <vt:lpstr>RPL</vt:lpstr>
      <vt:lpstr>RPL_data</vt:lpstr>
      <vt:lpstr>RPL_Ref_Point</vt:lpstr>
      <vt:lpstr>RPL_Waterfall_Data</vt:lpstr>
      <vt:lpstr>RPL_Waterfall_Data2</vt:lpstr>
      <vt:lpstr>Seller_current</vt:lpstr>
      <vt:lpstr>Seller_Prior</vt:lpstr>
    </vt:vector>
  </TitlesOfParts>
  <Company>CBS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Trotman,James</dc:creator>
  <cp:lastModifiedBy>Trotman,James</cp:lastModifiedBy>
  <cp:lastPrinted>2022-03-28T14:16:10Z</cp:lastPrinted>
  <dcterms:created xsi:type="dcterms:W3CDTF">2012-04-30T09:31:06Z</dcterms:created>
  <dcterms:modified xsi:type="dcterms:W3CDTF">2022-03-28T14:18:31Z</dcterms:modified>
</cp:coreProperties>
</file>